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9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opbox\notes\blog\2020-12-29-10000-steps\"/>
    </mc:Choice>
  </mc:AlternateContent>
  <xr:revisionPtr revIDLastSave="0" documentId="13_ncr:9_{CF4DF5DD-D195-4E50-B4A3-5B1F39347C8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tory" sheetId="5" r:id="rId1"/>
    <sheet name="Summary" sheetId="2" r:id="rId2"/>
    <sheet name="Data" sheetId="1" r:id="rId3"/>
  </sheets>
  <calcPr calcId="191029"/>
  <pivotCaches>
    <pivotCache cacheId="0" r:id="rId4"/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3" i="5" l="1"/>
  <c r="B165" i="5"/>
  <c r="C164" i="5"/>
  <c r="C165" i="5" s="1"/>
  <c r="B141" i="5" s="1"/>
  <c r="C136" i="5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C79" i="5"/>
  <c r="B79" i="5" s="1"/>
  <c r="E80" i="5"/>
  <c r="C80" i="5" s="1"/>
  <c r="D80" i="5" s="1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D119" i="5"/>
  <c r="D120" i="5" s="1"/>
  <c r="C16" i="5"/>
  <c r="L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R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A86" i="5"/>
  <c r="A52" i="5"/>
  <c r="C171" i="5"/>
  <c r="C167" i="5"/>
  <c r="C166" i="5"/>
  <c r="C137" i="5"/>
  <c r="A101" i="5"/>
  <c r="B53" i="5"/>
  <c r="D183" i="5" l="1"/>
  <c r="B142" i="5"/>
  <c r="D181" i="5"/>
  <c r="D182" i="5"/>
  <c r="C169" i="5"/>
  <c r="E181" i="5" s="1"/>
  <c r="C170" i="5"/>
  <c r="D79" i="5"/>
  <c r="B80" i="5"/>
  <c r="C138" i="5"/>
  <c r="E81" i="5"/>
  <c r="C81" i="5" s="1"/>
  <c r="B81" i="5" s="1"/>
  <c r="C118" i="5"/>
  <c r="B118" i="5" s="1"/>
  <c r="A113" i="5" s="1"/>
  <c r="D121" i="5"/>
  <c r="C120" i="5"/>
  <c r="B120" i="5" s="1"/>
  <c r="C119" i="5"/>
  <c r="B119" i="5" s="1"/>
  <c r="Q1094" i="1"/>
  <c r="O1094" i="1"/>
  <c r="P1094" i="1" s="1"/>
  <c r="M1094" i="1"/>
  <c r="D1094" i="1"/>
  <c r="C1094" i="1"/>
  <c r="B1094" i="1"/>
  <c r="Q1093" i="1"/>
  <c r="P1093" i="1"/>
  <c r="O1093" i="1"/>
  <c r="M1093" i="1"/>
  <c r="D1093" i="1"/>
  <c r="C1093" i="1"/>
  <c r="B1093" i="1"/>
  <c r="Q1092" i="1"/>
  <c r="O1092" i="1"/>
  <c r="P1092" i="1" s="1"/>
  <c r="M1092" i="1"/>
  <c r="D1092" i="1"/>
  <c r="C1092" i="1"/>
  <c r="B1092" i="1"/>
  <c r="Q1091" i="1"/>
  <c r="O1091" i="1"/>
  <c r="P1091" i="1" s="1"/>
  <c r="M1091" i="1"/>
  <c r="D1091" i="1"/>
  <c r="C1091" i="1"/>
  <c r="B1091" i="1"/>
  <c r="Q1090" i="1"/>
  <c r="O1090" i="1"/>
  <c r="P1090" i="1" s="1"/>
  <c r="M1090" i="1"/>
  <c r="D1090" i="1"/>
  <c r="C1090" i="1"/>
  <c r="B1090" i="1"/>
  <c r="Q1089" i="1"/>
  <c r="O1089" i="1"/>
  <c r="P1089" i="1" s="1"/>
  <c r="M1089" i="1"/>
  <c r="D1089" i="1"/>
  <c r="C1089" i="1"/>
  <c r="B1089" i="1"/>
  <c r="Q1088" i="1"/>
  <c r="O1088" i="1"/>
  <c r="P1088" i="1" s="1"/>
  <c r="M1088" i="1"/>
  <c r="D1088" i="1"/>
  <c r="C1088" i="1"/>
  <c r="B1088" i="1"/>
  <c r="Q1087" i="1"/>
  <c r="O1087" i="1"/>
  <c r="P1087" i="1" s="1"/>
  <c r="M1087" i="1"/>
  <c r="D1087" i="1"/>
  <c r="C1087" i="1"/>
  <c r="B1087" i="1"/>
  <c r="Q1086" i="1"/>
  <c r="O1086" i="1"/>
  <c r="P1086" i="1" s="1"/>
  <c r="M1086" i="1"/>
  <c r="D1086" i="1"/>
  <c r="C1086" i="1"/>
  <c r="B1086" i="1"/>
  <c r="Q1085" i="1"/>
  <c r="O1085" i="1"/>
  <c r="P1085" i="1" s="1"/>
  <c r="M1085" i="1"/>
  <c r="D1085" i="1"/>
  <c r="C1085" i="1"/>
  <c r="B1085" i="1"/>
  <c r="Q1084" i="1"/>
  <c r="O1084" i="1"/>
  <c r="P1084" i="1" s="1"/>
  <c r="M1084" i="1"/>
  <c r="D1084" i="1"/>
  <c r="C1084" i="1"/>
  <c r="B1084" i="1"/>
  <c r="Q1083" i="1"/>
  <c r="O1083" i="1"/>
  <c r="P1083" i="1" s="1"/>
  <c r="M1083" i="1"/>
  <c r="D1083" i="1"/>
  <c r="C1083" i="1"/>
  <c r="B1083" i="1"/>
  <c r="Q1082" i="1"/>
  <c r="O1082" i="1"/>
  <c r="M1082" i="1"/>
  <c r="D1082" i="1"/>
  <c r="C1082" i="1"/>
  <c r="B1082" i="1"/>
  <c r="Q1081" i="1"/>
  <c r="O1081" i="1"/>
  <c r="P1081" i="1" s="1"/>
  <c r="M1081" i="1"/>
  <c r="D1081" i="1"/>
  <c r="C1081" i="1"/>
  <c r="B1081" i="1"/>
  <c r="Q1080" i="1"/>
  <c r="O1080" i="1"/>
  <c r="P1080" i="1" s="1"/>
  <c r="M1080" i="1"/>
  <c r="D1080" i="1"/>
  <c r="C1080" i="1"/>
  <c r="B1080" i="1"/>
  <c r="Q1079" i="1"/>
  <c r="O1079" i="1"/>
  <c r="P1079" i="1" s="1"/>
  <c r="M1079" i="1"/>
  <c r="D1079" i="1"/>
  <c r="C1079" i="1"/>
  <c r="B1079" i="1"/>
  <c r="Q1078" i="1"/>
  <c r="O1078" i="1"/>
  <c r="P1078" i="1" s="1"/>
  <c r="M1078" i="1"/>
  <c r="D1078" i="1"/>
  <c r="C1078" i="1"/>
  <c r="B1078" i="1"/>
  <c r="Q1077" i="1"/>
  <c r="O1077" i="1"/>
  <c r="P1077" i="1" s="1"/>
  <c r="M1077" i="1"/>
  <c r="D1077" i="1"/>
  <c r="C1077" i="1"/>
  <c r="B1077" i="1"/>
  <c r="Q1076" i="1"/>
  <c r="O1076" i="1"/>
  <c r="P1076" i="1" s="1"/>
  <c r="M1076" i="1"/>
  <c r="D1076" i="1"/>
  <c r="C1076" i="1"/>
  <c r="B1076" i="1"/>
  <c r="Q1075" i="1"/>
  <c r="O1075" i="1"/>
  <c r="P1075" i="1" s="1"/>
  <c r="M1075" i="1"/>
  <c r="D1075" i="1"/>
  <c r="C1075" i="1"/>
  <c r="B1075" i="1"/>
  <c r="Q1074" i="1"/>
  <c r="O1074" i="1"/>
  <c r="P1074" i="1" s="1"/>
  <c r="M1074" i="1"/>
  <c r="D1074" i="1"/>
  <c r="C1074" i="1"/>
  <c r="B1074" i="1"/>
  <c r="Q1073" i="1"/>
  <c r="O1073" i="1"/>
  <c r="P1073" i="1" s="1"/>
  <c r="M1073" i="1"/>
  <c r="D1073" i="1"/>
  <c r="C1073" i="1"/>
  <c r="B1073" i="1"/>
  <c r="Q1072" i="1"/>
  <c r="O1072" i="1"/>
  <c r="P1072" i="1" s="1"/>
  <c r="M1072" i="1"/>
  <c r="D1072" i="1"/>
  <c r="C1072" i="1"/>
  <c r="B1072" i="1"/>
  <c r="Q1071" i="1"/>
  <c r="O1071" i="1"/>
  <c r="P1071" i="1" s="1"/>
  <c r="M1071" i="1"/>
  <c r="D1071" i="1"/>
  <c r="C1071" i="1"/>
  <c r="B1071" i="1"/>
  <c r="Q1070" i="1"/>
  <c r="O1070" i="1"/>
  <c r="P1070" i="1" s="1"/>
  <c r="M1070" i="1"/>
  <c r="D1070" i="1"/>
  <c r="C1070" i="1"/>
  <c r="B1070" i="1"/>
  <c r="Q1069" i="1"/>
  <c r="O1069" i="1"/>
  <c r="P1069" i="1" s="1"/>
  <c r="M1069" i="1"/>
  <c r="D1069" i="1"/>
  <c r="C1069" i="1"/>
  <c r="B1069" i="1"/>
  <c r="Q1068" i="1"/>
  <c r="O1068" i="1"/>
  <c r="P1068" i="1" s="1"/>
  <c r="M1068" i="1"/>
  <c r="D1068" i="1"/>
  <c r="C1068" i="1"/>
  <c r="B1068" i="1"/>
  <c r="Q1067" i="1"/>
  <c r="O1067" i="1"/>
  <c r="P1067" i="1" s="1"/>
  <c r="M1067" i="1"/>
  <c r="D1067" i="1"/>
  <c r="C1067" i="1"/>
  <c r="B1067" i="1"/>
  <c r="Q1066" i="1"/>
  <c r="O1066" i="1"/>
  <c r="P1066" i="1" s="1"/>
  <c r="M1066" i="1"/>
  <c r="D1066" i="1"/>
  <c r="C1066" i="1"/>
  <c r="B1066" i="1"/>
  <c r="Q1065" i="1"/>
  <c r="O1065" i="1"/>
  <c r="P1065" i="1" s="1"/>
  <c r="M1065" i="1"/>
  <c r="D1065" i="1"/>
  <c r="C1065" i="1"/>
  <c r="B1065" i="1"/>
  <c r="Q1064" i="1"/>
  <c r="O1064" i="1"/>
  <c r="P1064" i="1" s="1"/>
  <c r="M1064" i="1"/>
  <c r="D1064" i="1"/>
  <c r="C1064" i="1"/>
  <c r="B1064" i="1"/>
  <c r="Q1063" i="1"/>
  <c r="O1063" i="1"/>
  <c r="P1063" i="1" s="1"/>
  <c r="M1063" i="1"/>
  <c r="D1063" i="1"/>
  <c r="C1063" i="1"/>
  <c r="B1063" i="1"/>
  <c r="Q1062" i="1"/>
  <c r="O1062" i="1"/>
  <c r="P1062" i="1" s="1"/>
  <c r="M1062" i="1"/>
  <c r="D1062" i="1"/>
  <c r="C1062" i="1"/>
  <c r="B1062" i="1"/>
  <c r="Q1061" i="1"/>
  <c r="O1061" i="1"/>
  <c r="P1061" i="1" s="1"/>
  <c r="M1061" i="1"/>
  <c r="D1061" i="1"/>
  <c r="C1061" i="1"/>
  <c r="B1061" i="1"/>
  <c r="Q1060" i="1"/>
  <c r="O1060" i="1"/>
  <c r="P1060" i="1" s="1"/>
  <c r="M1060" i="1"/>
  <c r="D1060" i="1"/>
  <c r="C1060" i="1"/>
  <c r="B1060" i="1"/>
  <c r="Q1059" i="1"/>
  <c r="O1059" i="1"/>
  <c r="P1059" i="1" s="1"/>
  <c r="M1059" i="1"/>
  <c r="D1059" i="1"/>
  <c r="C1059" i="1"/>
  <c r="B1059" i="1"/>
  <c r="Q1058" i="1"/>
  <c r="O1058" i="1"/>
  <c r="P1058" i="1" s="1"/>
  <c r="M1058" i="1"/>
  <c r="D1058" i="1"/>
  <c r="C1058" i="1"/>
  <c r="B1058" i="1"/>
  <c r="Q1057" i="1"/>
  <c r="O1057" i="1"/>
  <c r="P1057" i="1" s="1"/>
  <c r="M1057" i="1"/>
  <c r="D1057" i="1"/>
  <c r="C1057" i="1"/>
  <c r="B1057" i="1"/>
  <c r="Q1056" i="1"/>
  <c r="O1056" i="1"/>
  <c r="P1056" i="1" s="1"/>
  <c r="M1056" i="1"/>
  <c r="D1056" i="1"/>
  <c r="C1056" i="1"/>
  <c r="B1056" i="1"/>
  <c r="Q1055" i="1"/>
  <c r="O1055" i="1"/>
  <c r="P1055" i="1" s="1"/>
  <c r="M1055" i="1"/>
  <c r="D1055" i="1"/>
  <c r="C1055" i="1"/>
  <c r="B1055" i="1"/>
  <c r="Q1054" i="1"/>
  <c r="O1054" i="1"/>
  <c r="P1054" i="1" s="1"/>
  <c r="M1054" i="1"/>
  <c r="D1054" i="1"/>
  <c r="C1054" i="1"/>
  <c r="B1054" i="1"/>
  <c r="Q1053" i="1"/>
  <c r="O1053" i="1"/>
  <c r="P1053" i="1" s="1"/>
  <c r="M1053" i="1"/>
  <c r="D1053" i="1"/>
  <c r="C1053" i="1"/>
  <c r="B1053" i="1"/>
  <c r="Q1052" i="1"/>
  <c r="O1052" i="1"/>
  <c r="P1052" i="1" s="1"/>
  <c r="M1052" i="1"/>
  <c r="D1052" i="1"/>
  <c r="C1052" i="1"/>
  <c r="B1052" i="1"/>
  <c r="Q1051" i="1"/>
  <c r="O1051" i="1"/>
  <c r="P1051" i="1" s="1"/>
  <c r="M1051" i="1"/>
  <c r="D1051" i="1"/>
  <c r="C1051" i="1"/>
  <c r="B1051" i="1"/>
  <c r="Q1050" i="1"/>
  <c r="O1050" i="1"/>
  <c r="P1050" i="1" s="1"/>
  <c r="M1050" i="1"/>
  <c r="D1050" i="1"/>
  <c r="C1050" i="1"/>
  <c r="B1050" i="1"/>
  <c r="Q1049" i="1"/>
  <c r="O1049" i="1"/>
  <c r="P1049" i="1" s="1"/>
  <c r="M1049" i="1"/>
  <c r="D1049" i="1"/>
  <c r="C1049" i="1"/>
  <c r="B1049" i="1"/>
  <c r="Q1048" i="1"/>
  <c r="O1048" i="1"/>
  <c r="P1048" i="1" s="1"/>
  <c r="M1048" i="1"/>
  <c r="D1048" i="1"/>
  <c r="C1048" i="1"/>
  <c r="B1048" i="1"/>
  <c r="Q1047" i="1"/>
  <c r="P1047" i="1"/>
  <c r="O1047" i="1"/>
  <c r="M1047" i="1"/>
  <c r="D1047" i="1"/>
  <c r="C1047" i="1"/>
  <c r="B1047" i="1"/>
  <c r="Q1046" i="1"/>
  <c r="O1046" i="1"/>
  <c r="P1046" i="1" s="1"/>
  <c r="M1046" i="1"/>
  <c r="D1046" i="1"/>
  <c r="C1046" i="1"/>
  <c r="B1046" i="1"/>
  <c r="Q1045" i="1"/>
  <c r="O1045" i="1"/>
  <c r="P1045" i="1" s="1"/>
  <c r="M1045" i="1"/>
  <c r="D1045" i="1"/>
  <c r="C1045" i="1"/>
  <c r="B1045" i="1"/>
  <c r="Q1044" i="1"/>
  <c r="O1044" i="1"/>
  <c r="P1044" i="1" s="1"/>
  <c r="M1044" i="1"/>
  <c r="D1044" i="1"/>
  <c r="C1044" i="1"/>
  <c r="B1044" i="1"/>
  <c r="Q1043" i="1"/>
  <c r="O1043" i="1"/>
  <c r="P1043" i="1" s="1"/>
  <c r="M1043" i="1"/>
  <c r="D1043" i="1"/>
  <c r="C1043" i="1"/>
  <c r="B1043" i="1"/>
  <c r="Q1042" i="1"/>
  <c r="O1042" i="1"/>
  <c r="P1042" i="1" s="1"/>
  <c r="M1042" i="1"/>
  <c r="D1042" i="1"/>
  <c r="C1042" i="1"/>
  <c r="B1042" i="1"/>
  <c r="Q1041" i="1"/>
  <c r="O1041" i="1"/>
  <c r="P1041" i="1" s="1"/>
  <c r="M1041" i="1"/>
  <c r="D1041" i="1"/>
  <c r="C1041" i="1"/>
  <c r="B1041" i="1"/>
  <c r="Q1040" i="1"/>
  <c r="O1040" i="1"/>
  <c r="P1040" i="1" s="1"/>
  <c r="M1040" i="1"/>
  <c r="D1040" i="1"/>
  <c r="C1040" i="1"/>
  <c r="B1040" i="1"/>
  <c r="Q1039" i="1"/>
  <c r="O1039" i="1"/>
  <c r="P1039" i="1" s="1"/>
  <c r="M1039" i="1"/>
  <c r="D1039" i="1"/>
  <c r="C1039" i="1"/>
  <c r="B1039" i="1"/>
  <c r="Q1038" i="1"/>
  <c r="O1038" i="1"/>
  <c r="P1038" i="1" s="1"/>
  <c r="M1038" i="1"/>
  <c r="D1038" i="1"/>
  <c r="C1038" i="1"/>
  <c r="B1038" i="1"/>
  <c r="Q1037" i="1"/>
  <c r="O1037" i="1"/>
  <c r="P1037" i="1" s="1"/>
  <c r="M1037" i="1"/>
  <c r="D1037" i="1"/>
  <c r="C1037" i="1"/>
  <c r="B1037" i="1"/>
  <c r="Q1036" i="1"/>
  <c r="O1036" i="1"/>
  <c r="P1036" i="1" s="1"/>
  <c r="M1036" i="1"/>
  <c r="D1036" i="1"/>
  <c r="C1036" i="1"/>
  <c r="B1036" i="1"/>
  <c r="Q1035" i="1"/>
  <c r="P1035" i="1"/>
  <c r="O1035" i="1"/>
  <c r="M1035" i="1"/>
  <c r="D1035" i="1"/>
  <c r="C1035" i="1"/>
  <c r="B1035" i="1"/>
  <c r="Q1034" i="1"/>
  <c r="O1034" i="1"/>
  <c r="P1034" i="1" s="1"/>
  <c r="M1034" i="1"/>
  <c r="D1034" i="1"/>
  <c r="C1034" i="1"/>
  <c r="B1034" i="1"/>
  <c r="Q1033" i="1"/>
  <c r="O1033" i="1"/>
  <c r="P1033" i="1" s="1"/>
  <c r="M1033" i="1"/>
  <c r="D1033" i="1"/>
  <c r="C1033" i="1"/>
  <c r="B1033" i="1"/>
  <c r="Q1032" i="1"/>
  <c r="O1032" i="1"/>
  <c r="P1032" i="1" s="1"/>
  <c r="M1032" i="1"/>
  <c r="D1032" i="1"/>
  <c r="C1032" i="1"/>
  <c r="B1032" i="1"/>
  <c r="Q1031" i="1"/>
  <c r="O1031" i="1"/>
  <c r="P1031" i="1" s="1"/>
  <c r="M1031" i="1"/>
  <c r="D1031" i="1"/>
  <c r="C1031" i="1"/>
  <c r="B1031" i="1"/>
  <c r="Q1030" i="1"/>
  <c r="O1030" i="1"/>
  <c r="P1030" i="1" s="1"/>
  <c r="M1030" i="1"/>
  <c r="D1030" i="1"/>
  <c r="C1030" i="1"/>
  <c r="B1030" i="1"/>
  <c r="Q1029" i="1"/>
  <c r="O1029" i="1"/>
  <c r="P1029" i="1" s="1"/>
  <c r="M1029" i="1"/>
  <c r="D1029" i="1"/>
  <c r="C1029" i="1"/>
  <c r="B1029" i="1"/>
  <c r="Q1028" i="1"/>
  <c r="O1028" i="1"/>
  <c r="P1028" i="1" s="1"/>
  <c r="M1028" i="1"/>
  <c r="D1028" i="1"/>
  <c r="C1028" i="1"/>
  <c r="B1028" i="1"/>
  <c r="Q1027" i="1"/>
  <c r="O1027" i="1"/>
  <c r="P1027" i="1" s="1"/>
  <c r="M1027" i="1"/>
  <c r="D1027" i="1"/>
  <c r="C1027" i="1"/>
  <c r="B1027" i="1"/>
  <c r="Q1026" i="1"/>
  <c r="O1026" i="1"/>
  <c r="P1026" i="1" s="1"/>
  <c r="M1026" i="1"/>
  <c r="D1026" i="1"/>
  <c r="C1026" i="1"/>
  <c r="B1026" i="1"/>
  <c r="Q1025" i="1"/>
  <c r="O1025" i="1"/>
  <c r="P1025" i="1" s="1"/>
  <c r="M1025" i="1"/>
  <c r="D1025" i="1"/>
  <c r="C1025" i="1"/>
  <c r="B1025" i="1"/>
  <c r="Q1024" i="1"/>
  <c r="O1024" i="1"/>
  <c r="P1024" i="1" s="1"/>
  <c r="M1024" i="1"/>
  <c r="D1024" i="1"/>
  <c r="C1024" i="1"/>
  <c r="B1024" i="1"/>
  <c r="Q1023" i="1"/>
  <c r="O1023" i="1"/>
  <c r="P1023" i="1" s="1"/>
  <c r="M1023" i="1"/>
  <c r="D1023" i="1"/>
  <c r="C1023" i="1"/>
  <c r="B1023" i="1"/>
  <c r="Q1022" i="1"/>
  <c r="O1022" i="1"/>
  <c r="M1022" i="1"/>
  <c r="D1022" i="1"/>
  <c r="C1022" i="1"/>
  <c r="B1022" i="1"/>
  <c r="Q1021" i="1"/>
  <c r="O1021" i="1"/>
  <c r="M1021" i="1"/>
  <c r="D1021" i="1"/>
  <c r="C1021" i="1"/>
  <c r="B1021" i="1"/>
  <c r="Q1020" i="1"/>
  <c r="O1020" i="1"/>
  <c r="P1020" i="1" s="1"/>
  <c r="M1020" i="1"/>
  <c r="D1020" i="1"/>
  <c r="C1020" i="1"/>
  <c r="B1020" i="1"/>
  <c r="Q1019" i="1"/>
  <c r="O1019" i="1"/>
  <c r="P1019" i="1" s="1"/>
  <c r="M1019" i="1"/>
  <c r="D1019" i="1"/>
  <c r="C1019" i="1"/>
  <c r="B1019" i="1"/>
  <c r="Q1018" i="1"/>
  <c r="O1018" i="1"/>
  <c r="P1018" i="1" s="1"/>
  <c r="M1018" i="1"/>
  <c r="D1018" i="1"/>
  <c r="C1018" i="1"/>
  <c r="B1018" i="1"/>
  <c r="Q1017" i="1"/>
  <c r="O1017" i="1"/>
  <c r="P1017" i="1" s="1"/>
  <c r="M1017" i="1"/>
  <c r="D1017" i="1"/>
  <c r="C1017" i="1"/>
  <c r="B1017" i="1"/>
  <c r="Q1016" i="1"/>
  <c r="O1016" i="1"/>
  <c r="P1016" i="1" s="1"/>
  <c r="M1016" i="1"/>
  <c r="D1016" i="1"/>
  <c r="C1016" i="1"/>
  <c r="B1016" i="1"/>
  <c r="Q1015" i="1"/>
  <c r="O1015" i="1"/>
  <c r="P1015" i="1" s="1"/>
  <c r="M1015" i="1"/>
  <c r="D1015" i="1"/>
  <c r="C1015" i="1"/>
  <c r="B1015" i="1"/>
  <c r="Q1014" i="1"/>
  <c r="O1014" i="1"/>
  <c r="P1014" i="1" s="1"/>
  <c r="M1014" i="1"/>
  <c r="D1014" i="1"/>
  <c r="C1014" i="1"/>
  <c r="B1014" i="1"/>
  <c r="Q1013" i="1"/>
  <c r="O1013" i="1"/>
  <c r="P1013" i="1" s="1"/>
  <c r="M1013" i="1"/>
  <c r="D1013" i="1"/>
  <c r="C1013" i="1"/>
  <c r="B1013" i="1"/>
  <c r="Q1012" i="1"/>
  <c r="O1012" i="1"/>
  <c r="P1012" i="1" s="1"/>
  <c r="M1012" i="1"/>
  <c r="D1012" i="1"/>
  <c r="C1012" i="1"/>
  <c r="B1012" i="1"/>
  <c r="Q1011" i="1"/>
  <c r="P1011" i="1"/>
  <c r="O1011" i="1"/>
  <c r="M1011" i="1"/>
  <c r="D1011" i="1"/>
  <c r="C1011" i="1"/>
  <c r="B1011" i="1"/>
  <c r="Q1010" i="1"/>
  <c r="O1010" i="1"/>
  <c r="P1010" i="1" s="1"/>
  <c r="M1010" i="1"/>
  <c r="D1010" i="1"/>
  <c r="C1010" i="1"/>
  <c r="B1010" i="1"/>
  <c r="Q1009" i="1"/>
  <c r="O1009" i="1"/>
  <c r="P1009" i="1" s="1"/>
  <c r="M1009" i="1"/>
  <c r="D1009" i="1"/>
  <c r="C1009" i="1"/>
  <c r="B1009" i="1"/>
  <c r="Q1008" i="1"/>
  <c r="P1008" i="1"/>
  <c r="O1008" i="1"/>
  <c r="M1008" i="1"/>
  <c r="D1008" i="1"/>
  <c r="C1008" i="1"/>
  <c r="B1008" i="1"/>
  <c r="Q1007" i="1"/>
  <c r="O1007" i="1"/>
  <c r="P1007" i="1" s="1"/>
  <c r="M1007" i="1"/>
  <c r="D1007" i="1"/>
  <c r="C1007" i="1"/>
  <c r="B1007" i="1"/>
  <c r="Q1006" i="1"/>
  <c r="O1006" i="1"/>
  <c r="P1006" i="1" s="1"/>
  <c r="M1006" i="1"/>
  <c r="D1006" i="1"/>
  <c r="C1006" i="1"/>
  <c r="B1006" i="1"/>
  <c r="Q1005" i="1"/>
  <c r="O1005" i="1"/>
  <c r="M1005" i="1"/>
  <c r="D1005" i="1"/>
  <c r="C1005" i="1"/>
  <c r="B1005" i="1"/>
  <c r="Q1004" i="1"/>
  <c r="O1004" i="1"/>
  <c r="P1004" i="1" s="1"/>
  <c r="M1004" i="1"/>
  <c r="D1004" i="1"/>
  <c r="C1004" i="1"/>
  <c r="B1004" i="1"/>
  <c r="Q1003" i="1"/>
  <c r="O1003" i="1"/>
  <c r="P1003" i="1" s="1"/>
  <c r="M1003" i="1"/>
  <c r="D1003" i="1"/>
  <c r="C1003" i="1"/>
  <c r="B1003" i="1"/>
  <c r="Q1002" i="1"/>
  <c r="O1002" i="1"/>
  <c r="P1002" i="1" s="1"/>
  <c r="M1002" i="1"/>
  <c r="D1002" i="1"/>
  <c r="C1002" i="1"/>
  <c r="B1002" i="1"/>
  <c r="Q1001" i="1"/>
  <c r="O1001" i="1"/>
  <c r="P1001" i="1" s="1"/>
  <c r="M1001" i="1"/>
  <c r="D1001" i="1"/>
  <c r="C1001" i="1"/>
  <c r="B1001" i="1"/>
  <c r="Q1000" i="1"/>
  <c r="O1000" i="1"/>
  <c r="P1000" i="1" s="1"/>
  <c r="M1000" i="1"/>
  <c r="D1000" i="1"/>
  <c r="C1000" i="1"/>
  <c r="B1000" i="1"/>
  <c r="Q999" i="1"/>
  <c r="O999" i="1"/>
  <c r="P999" i="1" s="1"/>
  <c r="M999" i="1"/>
  <c r="D999" i="1"/>
  <c r="C999" i="1"/>
  <c r="B999" i="1"/>
  <c r="Q998" i="1"/>
  <c r="O998" i="1"/>
  <c r="M998" i="1"/>
  <c r="D998" i="1"/>
  <c r="C998" i="1"/>
  <c r="B998" i="1"/>
  <c r="Q997" i="1"/>
  <c r="P997" i="1"/>
  <c r="P998" i="1" s="1"/>
  <c r="O997" i="1"/>
  <c r="M997" i="1"/>
  <c r="D997" i="1"/>
  <c r="C997" i="1"/>
  <c r="B997" i="1"/>
  <c r="Q996" i="1"/>
  <c r="O996" i="1"/>
  <c r="P996" i="1" s="1"/>
  <c r="M996" i="1"/>
  <c r="D996" i="1"/>
  <c r="C996" i="1"/>
  <c r="B996" i="1"/>
  <c r="Q995" i="1"/>
  <c r="O995" i="1"/>
  <c r="P995" i="1" s="1"/>
  <c r="M995" i="1"/>
  <c r="D995" i="1"/>
  <c r="C995" i="1"/>
  <c r="B995" i="1"/>
  <c r="Q994" i="1"/>
  <c r="O994" i="1"/>
  <c r="M994" i="1"/>
  <c r="D994" i="1"/>
  <c r="C994" i="1"/>
  <c r="B994" i="1"/>
  <c r="Q993" i="1"/>
  <c r="P993" i="1"/>
  <c r="O993" i="1"/>
  <c r="M993" i="1"/>
  <c r="D993" i="1"/>
  <c r="C993" i="1"/>
  <c r="B993" i="1"/>
  <c r="Q992" i="1"/>
  <c r="O992" i="1"/>
  <c r="P992" i="1" s="1"/>
  <c r="M992" i="1"/>
  <c r="D992" i="1"/>
  <c r="C992" i="1"/>
  <c r="B992" i="1"/>
  <c r="Q991" i="1"/>
  <c r="O991" i="1"/>
  <c r="P991" i="1" s="1"/>
  <c r="M991" i="1"/>
  <c r="D991" i="1"/>
  <c r="C991" i="1"/>
  <c r="B991" i="1"/>
  <c r="Q990" i="1"/>
  <c r="O990" i="1"/>
  <c r="P990" i="1" s="1"/>
  <c r="M990" i="1"/>
  <c r="D990" i="1"/>
  <c r="C990" i="1"/>
  <c r="B990" i="1"/>
  <c r="Q989" i="1"/>
  <c r="O989" i="1"/>
  <c r="M989" i="1"/>
  <c r="D989" i="1"/>
  <c r="C989" i="1"/>
  <c r="B989" i="1"/>
  <c r="Q988" i="1"/>
  <c r="O988" i="1"/>
  <c r="P988" i="1" s="1"/>
  <c r="P989" i="1" s="1"/>
  <c r="M988" i="1"/>
  <c r="D988" i="1"/>
  <c r="C988" i="1"/>
  <c r="B988" i="1"/>
  <c r="Q987" i="1"/>
  <c r="O987" i="1"/>
  <c r="P987" i="1" s="1"/>
  <c r="M987" i="1"/>
  <c r="D987" i="1"/>
  <c r="C987" i="1"/>
  <c r="B987" i="1"/>
  <c r="Q986" i="1"/>
  <c r="O986" i="1"/>
  <c r="P986" i="1" s="1"/>
  <c r="M986" i="1"/>
  <c r="D986" i="1"/>
  <c r="C986" i="1"/>
  <c r="B986" i="1"/>
  <c r="Q985" i="1"/>
  <c r="O985" i="1"/>
  <c r="P985" i="1" s="1"/>
  <c r="M985" i="1"/>
  <c r="D985" i="1"/>
  <c r="C985" i="1"/>
  <c r="B985" i="1"/>
  <c r="Q984" i="1"/>
  <c r="O984" i="1"/>
  <c r="P984" i="1" s="1"/>
  <c r="M984" i="1"/>
  <c r="D984" i="1"/>
  <c r="C984" i="1"/>
  <c r="B984" i="1"/>
  <c r="Q983" i="1"/>
  <c r="O983" i="1"/>
  <c r="P983" i="1" s="1"/>
  <c r="M983" i="1"/>
  <c r="D983" i="1"/>
  <c r="C983" i="1"/>
  <c r="B983" i="1"/>
  <c r="Q982" i="1"/>
  <c r="O982" i="1"/>
  <c r="P982" i="1" s="1"/>
  <c r="M982" i="1"/>
  <c r="D982" i="1"/>
  <c r="C982" i="1"/>
  <c r="B982" i="1"/>
  <c r="Q981" i="1"/>
  <c r="O981" i="1"/>
  <c r="P981" i="1" s="1"/>
  <c r="M981" i="1"/>
  <c r="D981" i="1"/>
  <c r="C981" i="1"/>
  <c r="B981" i="1"/>
  <c r="Q980" i="1"/>
  <c r="O980" i="1"/>
  <c r="P980" i="1" s="1"/>
  <c r="M980" i="1"/>
  <c r="D980" i="1"/>
  <c r="C980" i="1"/>
  <c r="B980" i="1"/>
  <c r="Q979" i="1"/>
  <c r="O979" i="1"/>
  <c r="P979" i="1" s="1"/>
  <c r="M979" i="1"/>
  <c r="D979" i="1"/>
  <c r="C979" i="1"/>
  <c r="B979" i="1"/>
  <c r="Q978" i="1"/>
  <c r="O978" i="1"/>
  <c r="P978" i="1" s="1"/>
  <c r="M978" i="1"/>
  <c r="D978" i="1"/>
  <c r="C978" i="1"/>
  <c r="B978" i="1"/>
  <c r="Q977" i="1"/>
  <c r="O977" i="1"/>
  <c r="P977" i="1" s="1"/>
  <c r="M977" i="1"/>
  <c r="D977" i="1"/>
  <c r="C977" i="1"/>
  <c r="B977" i="1"/>
  <c r="Q976" i="1"/>
  <c r="O976" i="1"/>
  <c r="P976" i="1" s="1"/>
  <c r="M976" i="1"/>
  <c r="D976" i="1"/>
  <c r="C976" i="1"/>
  <c r="B976" i="1"/>
  <c r="Q975" i="1"/>
  <c r="O975" i="1"/>
  <c r="P975" i="1" s="1"/>
  <c r="M975" i="1"/>
  <c r="D975" i="1"/>
  <c r="C975" i="1"/>
  <c r="B975" i="1"/>
  <c r="Q974" i="1"/>
  <c r="O974" i="1"/>
  <c r="P974" i="1" s="1"/>
  <c r="M974" i="1"/>
  <c r="D974" i="1"/>
  <c r="C974" i="1"/>
  <c r="B974" i="1"/>
  <c r="Q973" i="1"/>
  <c r="O973" i="1"/>
  <c r="P973" i="1" s="1"/>
  <c r="M973" i="1"/>
  <c r="D973" i="1"/>
  <c r="C973" i="1"/>
  <c r="B973" i="1"/>
  <c r="Q972" i="1"/>
  <c r="O972" i="1"/>
  <c r="P972" i="1" s="1"/>
  <c r="M972" i="1"/>
  <c r="D972" i="1"/>
  <c r="C972" i="1"/>
  <c r="B972" i="1"/>
  <c r="Q971" i="1"/>
  <c r="O971" i="1"/>
  <c r="P971" i="1" s="1"/>
  <c r="M971" i="1"/>
  <c r="D971" i="1"/>
  <c r="C971" i="1"/>
  <c r="B971" i="1"/>
  <c r="Q970" i="1"/>
  <c r="O970" i="1"/>
  <c r="P970" i="1" s="1"/>
  <c r="M970" i="1"/>
  <c r="D970" i="1"/>
  <c r="C970" i="1"/>
  <c r="B970" i="1"/>
  <c r="Q969" i="1"/>
  <c r="O969" i="1"/>
  <c r="P969" i="1" s="1"/>
  <c r="M969" i="1"/>
  <c r="D969" i="1"/>
  <c r="C969" i="1"/>
  <c r="B969" i="1"/>
  <c r="Q968" i="1"/>
  <c r="O968" i="1"/>
  <c r="P968" i="1" s="1"/>
  <c r="M968" i="1"/>
  <c r="D968" i="1"/>
  <c r="C968" i="1"/>
  <c r="B968" i="1"/>
  <c r="Q967" i="1"/>
  <c r="O967" i="1"/>
  <c r="P967" i="1" s="1"/>
  <c r="M967" i="1"/>
  <c r="D967" i="1"/>
  <c r="C967" i="1"/>
  <c r="B967" i="1"/>
  <c r="Q966" i="1"/>
  <c r="O966" i="1"/>
  <c r="P966" i="1" s="1"/>
  <c r="M966" i="1"/>
  <c r="D966" i="1"/>
  <c r="C966" i="1"/>
  <c r="B966" i="1"/>
  <c r="Q965" i="1"/>
  <c r="O965" i="1"/>
  <c r="P965" i="1" s="1"/>
  <c r="M965" i="1"/>
  <c r="D965" i="1"/>
  <c r="C965" i="1"/>
  <c r="B965" i="1"/>
  <c r="Q964" i="1"/>
  <c r="O964" i="1"/>
  <c r="M964" i="1"/>
  <c r="D964" i="1"/>
  <c r="C964" i="1"/>
  <c r="B964" i="1"/>
  <c r="Q963" i="1"/>
  <c r="O963" i="1"/>
  <c r="P963" i="1" s="1"/>
  <c r="M963" i="1"/>
  <c r="D963" i="1"/>
  <c r="C963" i="1"/>
  <c r="B963" i="1"/>
  <c r="Q962" i="1"/>
  <c r="O962" i="1"/>
  <c r="P962" i="1" s="1"/>
  <c r="M962" i="1"/>
  <c r="D962" i="1"/>
  <c r="C962" i="1"/>
  <c r="B962" i="1"/>
  <c r="Q961" i="1"/>
  <c r="O961" i="1"/>
  <c r="P961" i="1" s="1"/>
  <c r="M961" i="1"/>
  <c r="D961" i="1"/>
  <c r="C961" i="1"/>
  <c r="B961" i="1"/>
  <c r="Q960" i="1"/>
  <c r="O960" i="1"/>
  <c r="P960" i="1" s="1"/>
  <c r="M960" i="1"/>
  <c r="D960" i="1"/>
  <c r="C960" i="1"/>
  <c r="B960" i="1"/>
  <c r="Q959" i="1"/>
  <c r="O959" i="1"/>
  <c r="M959" i="1"/>
  <c r="D959" i="1"/>
  <c r="C959" i="1"/>
  <c r="B959" i="1"/>
  <c r="Q958" i="1"/>
  <c r="O958" i="1"/>
  <c r="P958" i="1" s="1"/>
  <c r="P959" i="1" s="1"/>
  <c r="M958" i="1"/>
  <c r="D958" i="1"/>
  <c r="C958" i="1"/>
  <c r="B958" i="1"/>
  <c r="Q957" i="1"/>
  <c r="O957" i="1"/>
  <c r="P957" i="1" s="1"/>
  <c r="M957" i="1"/>
  <c r="D957" i="1"/>
  <c r="C957" i="1"/>
  <c r="B957" i="1"/>
  <c r="Q956" i="1"/>
  <c r="O956" i="1"/>
  <c r="P956" i="1" s="1"/>
  <c r="M956" i="1"/>
  <c r="D956" i="1"/>
  <c r="C956" i="1"/>
  <c r="B956" i="1"/>
  <c r="Q955" i="1"/>
  <c r="O955" i="1"/>
  <c r="P955" i="1" s="1"/>
  <c r="M955" i="1"/>
  <c r="D955" i="1"/>
  <c r="C955" i="1"/>
  <c r="B955" i="1"/>
  <c r="Q954" i="1"/>
  <c r="O954" i="1"/>
  <c r="P954" i="1" s="1"/>
  <c r="M954" i="1"/>
  <c r="D954" i="1"/>
  <c r="C954" i="1"/>
  <c r="B954" i="1"/>
  <c r="Q953" i="1"/>
  <c r="O953" i="1"/>
  <c r="P953" i="1" s="1"/>
  <c r="M953" i="1"/>
  <c r="D953" i="1"/>
  <c r="C953" i="1"/>
  <c r="B953" i="1"/>
  <c r="Q952" i="1"/>
  <c r="O952" i="1"/>
  <c r="M952" i="1"/>
  <c r="D952" i="1"/>
  <c r="C952" i="1"/>
  <c r="B952" i="1"/>
  <c r="Q951" i="1"/>
  <c r="O951" i="1"/>
  <c r="P951" i="1" s="1"/>
  <c r="P952" i="1" s="1"/>
  <c r="M951" i="1"/>
  <c r="D951" i="1"/>
  <c r="C951" i="1"/>
  <c r="B951" i="1"/>
  <c r="Q950" i="1"/>
  <c r="O950" i="1"/>
  <c r="M950" i="1"/>
  <c r="D950" i="1"/>
  <c r="C950" i="1"/>
  <c r="B950" i="1"/>
  <c r="Q949" i="1"/>
  <c r="O949" i="1"/>
  <c r="P949" i="1" s="1"/>
  <c r="M949" i="1"/>
  <c r="D949" i="1"/>
  <c r="C949" i="1"/>
  <c r="B949" i="1"/>
  <c r="Q948" i="1"/>
  <c r="O948" i="1"/>
  <c r="P948" i="1" s="1"/>
  <c r="M948" i="1"/>
  <c r="D948" i="1"/>
  <c r="C948" i="1"/>
  <c r="B948" i="1"/>
  <c r="Q947" i="1"/>
  <c r="O947" i="1"/>
  <c r="P947" i="1" s="1"/>
  <c r="M947" i="1"/>
  <c r="D947" i="1"/>
  <c r="C947" i="1"/>
  <c r="B947" i="1"/>
  <c r="Q946" i="1"/>
  <c r="O946" i="1"/>
  <c r="P946" i="1" s="1"/>
  <c r="M946" i="1"/>
  <c r="D946" i="1"/>
  <c r="C946" i="1"/>
  <c r="B946" i="1"/>
  <c r="Q945" i="1"/>
  <c r="P945" i="1"/>
  <c r="O945" i="1"/>
  <c r="M945" i="1"/>
  <c r="D945" i="1"/>
  <c r="C945" i="1"/>
  <c r="B945" i="1"/>
  <c r="Q944" i="1"/>
  <c r="P944" i="1"/>
  <c r="O944" i="1"/>
  <c r="M944" i="1"/>
  <c r="D944" i="1"/>
  <c r="C944" i="1"/>
  <c r="B944" i="1"/>
  <c r="Q943" i="1"/>
  <c r="O943" i="1"/>
  <c r="P943" i="1" s="1"/>
  <c r="M943" i="1"/>
  <c r="D943" i="1"/>
  <c r="C943" i="1"/>
  <c r="B943" i="1"/>
  <c r="Q942" i="1"/>
  <c r="O942" i="1"/>
  <c r="M942" i="1"/>
  <c r="D942" i="1"/>
  <c r="C942" i="1"/>
  <c r="B942" i="1"/>
  <c r="Q941" i="1"/>
  <c r="O941" i="1"/>
  <c r="P941" i="1" s="1"/>
  <c r="P942" i="1" s="1"/>
  <c r="M941" i="1"/>
  <c r="D941" i="1"/>
  <c r="C941" i="1"/>
  <c r="B941" i="1"/>
  <c r="Q940" i="1"/>
  <c r="O940" i="1"/>
  <c r="P940" i="1" s="1"/>
  <c r="M940" i="1"/>
  <c r="D940" i="1"/>
  <c r="C940" i="1"/>
  <c r="B940" i="1"/>
  <c r="Q939" i="1"/>
  <c r="O939" i="1"/>
  <c r="P939" i="1" s="1"/>
  <c r="M939" i="1"/>
  <c r="D939" i="1"/>
  <c r="C939" i="1"/>
  <c r="B939" i="1"/>
  <c r="Q938" i="1"/>
  <c r="O938" i="1"/>
  <c r="P938" i="1" s="1"/>
  <c r="M938" i="1"/>
  <c r="D938" i="1"/>
  <c r="C938" i="1"/>
  <c r="B938" i="1"/>
  <c r="Q937" i="1"/>
  <c r="O937" i="1"/>
  <c r="P937" i="1" s="1"/>
  <c r="M937" i="1"/>
  <c r="D937" i="1"/>
  <c r="C937" i="1"/>
  <c r="B937" i="1"/>
  <c r="Q936" i="1"/>
  <c r="O936" i="1"/>
  <c r="P936" i="1" s="1"/>
  <c r="M936" i="1"/>
  <c r="D936" i="1"/>
  <c r="C936" i="1"/>
  <c r="B936" i="1"/>
  <c r="Q935" i="1"/>
  <c r="O935" i="1"/>
  <c r="M935" i="1"/>
  <c r="D935" i="1"/>
  <c r="C935" i="1"/>
  <c r="B935" i="1"/>
  <c r="Q934" i="1"/>
  <c r="O934" i="1"/>
  <c r="P934" i="1" s="1"/>
  <c r="M934" i="1"/>
  <c r="D934" i="1"/>
  <c r="C934" i="1"/>
  <c r="B934" i="1"/>
  <c r="Q933" i="1"/>
  <c r="O933" i="1"/>
  <c r="M933" i="1"/>
  <c r="D933" i="1"/>
  <c r="C933" i="1"/>
  <c r="B933" i="1"/>
  <c r="Q932" i="1"/>
  <c r="O932" i="1"/>
  <c r="P932" i="1" s="1"/>
  <c r="P933" i="1" s="1"/>
  <c r="M932" i="1"/>
  <c r="D932" i="1"/>
  <c r="C932" i="1"/>
  <c r="B932" i="1"/>
  <c r="Q931" i="1"/>
  <c r="O931" i="1"/>
  <c r="P931" i="1" s="1"/>
  <c r="M931" i="1"/>
  <c r="D931" i="1"/>
  <c r="C931" i="1"/>
  <c r="B931" i="1"/>
  <c r="Q930" i="1"/>
  <c r="O930" i="1"/>
  <c r="P930" i="1" s="1"/>
  <c r="M930" i="1"/>
  <c r="D930" i="1"/>
  <c r="C930" i="1"/>
  <c r="B930" i="1"/>
  <c r="Q929" i="1"/>
  <c r="O929" i="1"/>
  <c r="P929" i="1" s="1"/>
  <c r="M929" i="1"/>
  <c r="D929" i="1"/>
  <c r="C929" i="1"/>
  <c r="B929" i="1"/>
  <c r="Q928" i="1"/>
  <c r="O928" i="1"/>
  <c r="P928" i="1" s="1"/>
  <c r="M928" i="1"/>
  <c r="D928" i="1"/>
  <c r="C928" i="1"/>
  <c r="B928" i="1"/>
  <c r="Q927" i="1"/>
  <c r="O927" i="1"/>
  <c r="P927" i="1" s="1"/>
  <c r="M927" i="1"/>
  <c r="D927" i="1"/>
  <c r="C927" i="1"/>
  <c r="B927" i="1"/>
  <c r="Q926" i="1"/>
  <c r="O926" i="1"/>
  <c r="P926" i="1" s="1"/>
  <c r="M926" i="1"/>
  <c r="D926" i="1"/>
  <c r="C926" i="1"/>
  <c r="B926" i="1"/>
  <c r="Q925" i="1"/>
  <c r="O925" i="1"/>
  <c r="P925" i="1" s="1"/>
  <c r="M925" i="1"/>
  <c r="D925" i="1"/>
  <c r="C925" i="1"/>
  <c r="B925" i="1"/>
  <c r="Q924" i="1"/>
  <c r="O924" i="1"/>
  <c r="P924" i="1" s="1"/>
  <c r="M924" i="1"/>
  <c r="D924" i="1"/>
  <c r="C924" i="1"/>
  <c r="B924" i="1"/>
  <c r="Q923" i="1"/>
  <c r="O923" i="1"/>
  <c r="M923" i="1"/>
  <c r="D923" i="1"/>
  <c r="C923" i="1"/>
  <c r="B923" i="1"/>
  <c r="Q922" i="1"/>
  <c r="O922" i="1"/>
  <c r="P922" i="1" s="1"/>
  <c r="P923" i="1" s="1"/>
  <c r="M922" i="1"/>
  <c r="D922" i="1"/>
  <c r="C922" i="1"/>
  <c r="B922" i="1"/>
  <c r="Q921" i="1"/>
  <c r="O921" i="1"/>
  <c r="P921" i="1" s="1"/>
  <c r="M921" i="1"/>
  <c r="D921" i="1"/>
  <c r="C921" i="1"/>
  <c r="B921" i="1"/>
  <c r="Q920" i="1"/>
  <c r="O920" i="1"/>
  <c r="P920" i="1" s="1"/>
  <c r="M920" i="1"/>
  <c r="D920" i="1"/>
  <c r="C920" i="1"/>
  <c r="B920" i="1"/>
  <c r="Q919" i="1"/>
  <c r="O919" i="1"/>
  <c r="P919" i="1" s="1"/>
  <c r="M919" i="1"/>
  <c r="D919" i="1"/>
  <c r="C919" i="1"/>
  <c r="B919" i="1"/>
  <c r="Q918" i="1"/>
  <c r="O918" i="1"/>
  <c r="P918" i="1" s="1"/>
  <c r="M918" i="1"/>
  <c r="D918" i="1"/>
  <c r="C918" i="1"/>
  <c r="B918" i="1"/>
  <c r="Q917" i="1"/>
  <c r="O917" i="1"/>
  <c r="P917" i="1" s="1"/>
  <c r="M917" i="1"/>
  <c r="D917" i="1"/>
  <c r="C917" i="1"/>
  <c r="B917" i="1"/>
  <c r="Q916" i="1"/>
  <c r="O916" i="1"/>
  <c r="M916" i="1"/>
  <c r="D916" i="1"/>
  <c r="C916" i="1"/>
  <c r="B916" i="1"/>
  <c r="Q915" i="1"/>
  <c r="O915" i="1"/>
  <c r="P915" i="1" s="1"/>
  <c r="M915" i="1"/>
  <c r="D915" i="1"/>
  <c r="C915" i="1"/>
  <c r="B915" i="1"/>
  <c r="Q914" i="1"/>
  <c r="O914" i="1"/>
  <c r="P914" i="1" s="1"/>
  <c r="M914" i="1"/>
  <c r="D914" i="1"/>
  <c r="C914" i="1"/>
  <c r="B914" i="1"/>
  <c r="Q913" i="1"/>
  <c r="O913" i="1"/>
  <c r="P913" i="1" s="1"/>
  <c r="M913" i="1"/>
  <c r="D913" i="1"/>
  <c r="C913" i="1"/>
  <c r="B913" i="1"/>
  <c r="Q912" i="1"/>
  <c r="P912" i="1"/>
  <c r="O912" i="1"/>
  <c r="M912" i="1"/>
  <c r="D912" i="1"/>
  <c r="C912" i="1"/>
  <c r="B912" i="1"/>
  <c r="Q911" i="1"/>
  <c r="O911" i="1"/>
  <c r="P911" i="1" s="1"/>
  <c r="M911" i="1"/>
  <c r="D911" i="1"/>
  <c r="C911" i="1"/>
  <c r="B911" i="1"/>
  <c r="Q910" i="1"/>
  <c r="O910" i="1"/>
  <c r="M910" i="1"/>
  <c r="D910" i="1"/>
  <c r="C910" i="1"/>
  <c r="B910" i="1"/>
  <c r="Q909" i="1"/>
  <c r="O909" i="1"/>
  <c r="P909" i="1" s="1"/>
  <c r="M909" i="1"/>
  <c r="D909" i="1"/>
  <c r="C909" i="1"/>
  <c r="B909" i="1"/>
  <c r="Q908" i="1"/>
  <c r="O908" i="1"/>
  <c r="P908" i="1" s="1"/>
  <c r="M908" i="1"/>
  <c r="D908" i="1"/>
  <c r="C908" i="1"/>
  <c r="B908" i="1"/>
  <c r="Q907" i="1"/>
  <c r="O907" i="1"/>
  <c r="P907" i="1" s="1"/>
  <c r="M907" i="1"/>
  <c r="D907" i="1"/>
  <c r="C907" i="1"/>
  <c r="B907" i="1"/>
  <c r="Q906" i="1"/>
  <c r="O906" i="1"/>
  <c r="P906" i="1" s="1"/>
  <c r="M906" i="1"/>
  <c r="D906" i="1"/>
  <c r="C906" i="1"/>
  <c r="B906" i="1"/>
  <c r="Q905" i="1"/>
  <c r="O905" i="1"/>
  <c r="P905" i="1" s="1"/>
  <c r="M905" i="1"/>
  <c r="D905" i="1"/>
  <c r="C905" i="1"/>
  <c r="B905" i="1"/>
  <c r="Q904" i="1"/>
  <c r="O904" i="1"/>
  <c r="P904" i="1" s="1"/>
  <c r="M904" i="1"/>
  <c r="D904" i="1"/>
  <c r="C904" i="1"/>
  <c r="B904" i="1"/>
  <c r="Q903" i="1"/>
  <c r="O903" i="1"/>
  <c r="P903" i="1" s="1"/>
  <c r="M903" i="1"/>
  <c r="D903" i="1"/>
  <c r="C903" i="1"/>
  <c r="B903" i="1"/>
  <c r="Q902" i="1"/>
  <c r="O902" i="1"/>
  <c r="P902" i="1" s="1"/>
  <c r="M902" i="1"/>
  <c r="D902" i="1"/>
  <c r="C902" i="1"/>
  <c r="B902" i="1"/>
  <c r="Q901" i="1"/>
  <c r="O901" i="1"/>
  <c r="P901" i="1" s="1"/>
  <c r="M901" i="1"/>
  <c r="D901" i="1"/>
  <c r="C901" i="1"/>
  <c r="B901" i="1"/>
  <c r="Q900" i="1"/>
  <c r="O900" i="1"/>
  <c r="P900" i="1" s="1"/>
  <c r="M900" i="1"/>
  <c r="D900" i="1"/>
  <c r="C900" i="1"/>
  <c r="B900" i="1"/>
  <c r="Q899" i="1"/>
  <c r="O899" i="1"/>
  <c r="M899" i="1"/>
  <c r="D899" i="1"/>
  <c r="C899" i="1"/>
  <c r="B899" i="1"/>
  <c r="Q898" i="1"/>
  <c r="P898" i="1"/>
  <c r="P899" i="1" s="1"/>
  <c r="O898" i="1"/>
  <c r="M898" i="1"/>
  <c r="D898" i="1"/>
  <c r="C898" i="1"/>
  <c r="B898" i="1"/>
  <c r="Q897" i="1"/>
  <c r="O897" i="1"/>
  <c r="P897" i="1" s="1"/>
  <c r="M897" i="1"/>
  <c r="D897" i="1"/>
  <c r="C897" i="1"/>
  <c r="B897" i="1"/>
  <c r="Q896" i="1"/>
  <c r="O896" i="1"/>
  <c r="P896" i="1" s="1"/>
  <c r="M896" i="1"/>
  <c r="D896" i="1"/>
  <c r="C896" i="1"/>
  <c r="B896" i="1"/>
  <c r="Q895" i="1"/>
  <c r="O895" i="1"/>
  <c r="P895" i="1" s="1"/>
  <c r="M895" i="1"/>
  <c r="D895" i="1"/>
  <c r="C895" i="1"/>
  <c r="B895" i="1"/>
  <c r="Q894" i="1"/>
  <c r="O894" i="1"/>
  <c r="M894" i="1"/>
  <c r="D894" i="1"/>
  <c r="C894" i="1"/>
  <c r="B894" i="1"/>
  <c r="Q893" i="1"/>
  <c r="O893" i="1"/>
  <c r="M893" i="1"/>
  <c r="D893" i="1"/>
  <c r="C893" i="1"/>
  <c r="B893" i="1"/>
  <c r="Q892" i="1"/>
  <c r="O892" i="1"/>
  <c r="P892" i="1" s="1"/>
  <c r="P893" i="1" s="1"/>
  <c r="P894" i="1" s="1"/>
  <c r="M892" i="1"/>
  <c r="D892" i="1"/>
  <c r="C892" i="1"/>
  <c r="B892" i="1"/>
  <c r="Q891" i="1"/>
  <c r="O891" i="1"/>
  <c r="P891" i="1" s="1"/>
  <c r="M891" i="1"/>
  <c r="D891" i="1"/>
  <c r="C891" i="1"/>
  <c r="B891" i="1"/>
  <c r="Q890" i="1"/>
  <c r="O890" i="1"/>
  <c r="P890" i="1" s="1"/>
  <c r="M890" i="1"/>
  <c r="D890" i="1"/>
  <c r="C890" i="1"/>
  <c r="B890" i="1"/>
  <c r="Q889" i="1"/>
  <c r="O889" i="1"/>
  <c r="P889" i="1" s="1"/>
  <c r="M889" i="1"/>
  <c r="D889" i="1"/>
  <c r="C889" i="1"/>
  <c r="B889" i="1"/>
  <c r="Q888" i="1"/>
  <c r="O888" i="1"/>
  <c r="P888" i="1" s="1"/>
  <c r="M888" i="1"/>
  <c r="D888" i="1"/>
  <c r="C888" i="1"/>
  <c r="B888" i="1"/>
  <c r="Q887" i="1"/>
  <c r="O887" i="1"/>
  <c r="M887" i="1"/>
  <c r="D887" i="1"/>
  <c r="C887" i="1"/>
  <c r="B887" i="1"/>
  <c r="Q886" i="1"/>
  <c r="O886" i="1"/>
  <c r="P886" i="1" s="1"/>
  <c r="P887" i="1" s="1"/>
  <c r="M886" i="1"/>
  <c r="D886" i="1"/>
  <c r="C886" i="1"/>
  <c r="B886" i="1"/>
  <c r="Q885" i="1"/>
  <c r="O885" i="1"/>
  <c r="P885" i="1" s="1"/>
  <c r="M885" i="1"/>
  <c r="D885" i="1"/>
  <c r="C885" i="1"/>
  <c r="B885" i="1"/>
  <c r="Q884" i="1"/>
  <c r="O884" i="1"/>
  <c r="P884" i="1" s="1"/>
  <c r="M884" i="1"/>
  <c r="D884" i="1"/>
  <c r="C884" i="1"/>
  <c r="B884" i="1"/>
  <c r="Q883" i="1"/>
  <c r="O883" i="1"/>
  <c r="P883" i="1" s="1"/>
  <c r="M883" i="1"/>
  <c r="D883" i="1"/>
  <c r="C883" i="1"/>
  <c r="B883" i="1"/>
  <c r="Q882" i="1"/>
  <c r="O882" i="1"/>
  <c r="P882" i="1" s="1"/>
  <c r="M882" i="1"/>
  <c r="D882" i="1"/>
  <c r="C882" i="1"/>
  <c r="B882" i="1"/>
  <c r="Q881" i="1"/>
  <c r="O881" i="1"/>
  <c r="P881" i="1" s="1"/>
  <c r="M881" i="1"/>
  <c r="D881" i="1"/>
  <c r="C881" i="1"/>
  <c r="B881" i="1"/>
  <c r="Q880" i="1"/>
  <c r="O880" i="1"/>
  <c r="M880" i="1"/>
  <c r="D880" i="1"/>
  <c r="C880" i="1"/>
  <c r="B880" i="1"/>
  <c r="Q879" i="1"/>
  <c r="O879" i="1"/>
  <c r="P879" i="1" s="1"/>
  <c r="M879" i="1"/>
  <c r="D879" i="1"/>
  <c r="C879" i="1"/>
  <c r="B879" i="1"/>
  <c r="Q878" i="1"/>
  <c r="O878" i="1"/>
  <c r="P878" i="1" s="1"/>
  <c r="M878" i="1"/>
  <c r="D878" i="1"/>
  <c r="C878" i="1"/>
  <c r="B878" i="1"/>
  <c r="Q877" i="1"/>
  <c r="O877" i="1"/>
  <c r="P877" i="1" s="1"/>
  <c r="M877" i="1"/>
  <c r="D877" i="1"/>
  <c r="C877" i="1"/>
  <c r="B877" i="1"/>
  <c r="Q876" i="1"/>
  <c r="P876" i="1"/>
  <c r="O876" i="1"/>
  <c r="M876" i="1"/>
  <c r="D876" i="1"/>
  <c r="C876" i="1"/>
  <c r="B876" i="1"/>
  <c r="Q875" i="1"/>
  <c r="P875" i="1"/>
  <c r="O875" i="1"/>
  <c r="M875" i="1"/>
  <c r="D875" i="1"/>
  <c r="C875" i="1"/>
  <c r="B875" i="1"/>
  <c r="Q874" i="1"/>
  <c r="P874" i="1"/>
  <c r="O874" i="1"/>
  <c r="M874" i="1"/>
  <c r="D874" i="1"/>
  <c r="C874" i="1"/>
  <c r="B874" i="1"/>
  <c r="Q873" i="1"/>
  <c r="O873" i="1"/>
  <c r="P873" i="1" s="1"/>
  <c r="M873" i="1"/>
  <c r="D873" i="1"/>
  <c r="C873" i="1"/>
  <c r="B873" i="1"/>
  <c r="Q872" i="1"/>
  <c r="O872" i="1"/>
  <c r="M872" i="1"/>
  <c r="D872" i="1"/>
  <c r="C872" i="1"/>
  <c r="B872" i="1"/>
  <c r="Q871" i="1"/>
  <c r="O871" i="1"/>
  <c r="M871" i="1"/>
  <c r="D871" i="1"/>
  <c r="C871" i="1"/>
  <c r="B871" i="1"/>
  <c r="Q870" i="1"/>
  <c r="O870" i="1"/>
  <c r="M870" i="1"/>
  <c r="D870" i="1"/>
  <c r="C870" i="1"/>
  <c r="B870" i="1"/>
  <c r="Q869" i="1"/>
  <c r="O869" i="1"/>
  <c r="M869" i="1"/>
  <c r="D869" i="1"/>
  <c r="C869" i="1"/>
  <c r="B869" i="1"/>
  <c r="Q868" i="1"/>
  <c r="O868" i="1"/>
  <c r="M868" i="1"/>
  <c r="D868" i="1"/>
  <c r="C868" i="1"/>
  <c r="B868" i="1"/>
  <c r="Q867" i="1"/>
  <c r="O867" i="1"/>
  <c r="P867" i="1" s="1"/>
  <c r="M867" i="1"/>
  <c r="D867" i="1"/>
  <c r="C867" i="1"/>
  <c r="B867" i="1"/>
  <c r="Q866" i="1"/>
  <c r="O866" i="1"/>
  <c r="P866" i="1" s="1"/>
  <c r="M866" i="1"/>
  <c r="D866" i="1"/>
  <c r="C866" i="1"/>
  <c r="B866" i="1"/>
  <c r="Q865" i="1"/>
  <c r="O865" i="1"/>
  <c r="P865" i="1" s="1"/>
  <c r="M865" i="1"/>
  <c r="D865" i="1"/>
  <c r="C865" i="1"/>
  <c r="B865" i="1"/>
  <c r="Q864" i="1"/>
  <c r="O864" i="1"/>
  <c r="P864" i="1" s="1"/>
  <c r="M864" i="1"/>
  <c r="D864" i="1"/>
  <c r="C864" i="1"/>
  <c r="B864" i="1"/>
  <c r="Q863" i="1"/>
  <c r="O863" i="1"/>
  <c r="P863" i="1" s="1"/>
  <c r="M863" i="1"/>
  <c r="D863" i="1"/>
  <c r="C863" i="1"/>
  <c r="B863" i="1"/>
  <c r="Q862" i="1"/>
  <c r="P862" i="1"/>
  <c r="O862" i="1"/>
  <c r="M862" i="1"/>
  <c r="D862" i="1"/>
  <c r="C862" i="1"/>
  <c r="B862" i="1"/>
  <c r="Q861" i="1"/>
  <c r="O861" i="1"/>
  <c r="P861" i="1" s="1"/>
  <c r="M861" i="1"/>
  <c r="D861" i="1"/>
  <c r="C861" i="1"/>
  <c r="B861" i="1"/>
  <c r="Q860" i="1"/>
  <c r="O860" i="1"/>
  <c r="P860" i="1" s="1"/>
  <c r="M860" i="1"/>
  <c r="D860" i="1"/>
  <c r="C860" i="1"/>
  <c r="B860" i="1"/>
  <c r="Q859" i="1"/>
  <c r="O859" i="1"/>
  <c r="P859" i="1" s="1"/>
  <c r="M859" i="1"/>
  <c r="D859" i="1"/>
  <c r="C859" i="1"/>
  <c r="B859" i="1"/>
  <c r="Q858" i="1"/>
  <c r="O858" i="1"/>
  <c r="P858" i="1" s="1"/>
  <c r="M858" i="1"/>
  <c r="D858" i="1"/>
  <c r="C858" i="1"/>
  <c r="B858" i="1"/>
  <c r="Q857" i="1"/>
  <c r="O857" i="1"/>
  <c r="P857" i="1" s="1"/>
  <c r="M857" i="1"/>
  <c r="D857" i="1"/>
  <c r="C857" i="1"/>
  <c r="B857" i="1"/>
  <c r="Q856" i="1"/>
  <c r="O856" i="1"/>
  <c r="P856" i="1" s="1"/>
  <c r="M856" i="1"/>
  <c r="D856" i="1"/>
  <c r="C856" i="1"/>
  <c r="B856" i="1"/>
  <c r="Q855" i="1"/>
  <c r="O855" i="1"/>
  <c r="P855" i="1" s="1"/>
  <c r="M855" i="1"/>
  <c r="D855" i="1"/>
  <c r="C855" i="1"/>
  <c r="B855" i="1"/>
  <c r="Q854" i="1"/>
  <c r="O854" i="1"/>
  <c r="P854" i="1" s="1"/>
  <c r="M854" i="1"/>
  <c r="D854" i="1"/>
  <c r="C854" i="1"/>
  <c r="B854" i="1"/>
  <c r="Q853" i="1"/>
  <c r="O853" i="1"/>
  <c r="P853" i="1" s="1"/>
  <c r="M853" i="1"/>
  <c r="D853" i="1"/>
  <c r="C853" i="1"/>
  <c r="B853" i="1"/>
  <c r="Q852" i="1"/>
  <c r="O852" i="1"/>
  <c r="P852" i="1" s="1"/>
  <c r="M852" i="1"/>
  <c r="D852" i="1"/>
  <c r="C852" i="1"/>
  <c r="B852" i="1"/>
  <c r="Q851" i="1"/>
  <c r="O851" i="1"/>
  <c r="P851" i="1" s="1"/>
  <c r="M851" i="1"/>
  <c r="D851" i="1"/>
  <c r="C851" i="1"/>
  <c r="B851" i="1"/>
  <c r="Q850" i="1"/>
  <c r="P850" i="1"/>
  <c r="O850" i="1"/>
  <c r="M850" i="1"/>
  <c r="D850" i="1"/>
  <c r="C850" i="1"/>
  <c r="B850" i="1"/>
  <c r="Q849" i="1"/>
  <c r="O849" i="1"/>
  <c r="P849" i="1" s="1"/>
  <c r="M849" i="1"/>
  <c r="D849" i="1"/>
  <c r="C849" i="1"/>
  <c r="B849" i="1"/>
  <c r="Q848" i="1"/>
  <c r="O848" i="1"/>
  <c r="P848" i="1" s="1"/>
  <c r="M848" i="1"/>
  <c r="D848" i="1"/>
  <c r="C848" i="1"/>
  <c r="B848" i="1"/>
  <c r="Q847" i="1"/>
  <c r="O847" i="1"/>
  <c r="P847" i="1" s="1"/>
  <c r="M847" i="1"/>
  <c r="D847" i="1"/>
  <c r="C847" i="1"/>
  <c r="B847" i="1"/>
  <c r="Q846" i="1"/>
  <c r="O846" i="1"/>
  <c r="P846" i="1" s="1"/>
  <c r="M846" i="1"/>
  <c r="D846" i="1"/>
  <c r="C846" i="1"/>
  <c r="B846" i="1"/>
  <c r="Q845" i="1"/>
  <c r="O845" i="1"/>
  <c r="P845" i="1" s="1"/>
  <c r="M845" i="1"/>
  <c r="D845" i="1"/>
  <c r="C845" i="1"/>
  <c r="B845" i="1"/>
  <c r="Q844" i="1"/>
  <c r="O844" i="1"/>
  <c r="P844" i="1" s="1"/>
  <c r="M844" i="1"/>
  <c r="D844" i="1"/>
  <c r="C844" i="1"/>
  <c r="B844" i="1"/>
  <c r="Q843" i="1"/>
  <c r="O843" i="1"/>
  <c r="P843" i="1" s="1"/>
  <c r="M843" i="1"/>
  <c r="D843" i="1"/>
  <c r="C843" i="1"/>
  <c r="B843" i="1"/>
  <c r="Q842" i="1"/>
  <c r="O842" i="1"/>
  <c r="P842" i="1" s="1"/>
  <c r="M842" i="1"/>
  <c r="D842" i="1"/>
  <c r="C842" i="1"/>
  <c r="B842" i="1"/>
  <c r="Q841" i="1"/>
  <c r="O841" i="1"/>
  <c r="P841" i="1" s="1"/>
  <c r="M841" i="1"/>
  <c r="D841" i="1"/>
  <c r="C841" i="1"/>
  <c r="B841" i="1"/>
  <c r="Q840" i="1"/>
  <c r="O840" i="1"/>
  <c r="P840" i="1" s="1"/>
  <c r="M840" i="1"/>
  <c r="D840" i="1"/>
  <c r="C840" i="1"/>
  <c r="B840" i="1"/>
  <c r="Q839" i="1"/>
  <c r="O839" i="1"/>
  <c r="P839" i="1" s="1"/>
  <c r="M839" i="1"/>
  <c r="D839" i="1"/>
  <c r="C839" i="1"/>
  <c r="B839" i="1"/>
  <c r="Q838" i="1"/>
  <c r="O838" i="1"/>
  <c r="P838" i="1" s="1"/>
  <c r="M838" i="1"/>
  <c r="D838" i="1"/>
  <c r="C838" i="1"/>
  <c r="B838" i="1"/>
  <c r="Q837" i="1"/>
  <c r="O837" i="1"/>
  <c r="P837" i="1" s="1"/>
  <c r="M837" i="1"/>
  <c r="D837" i="1"/>
  <c r="C837" i="1"/>
  <c r="B837" i="1"/>
  <c r="Q836" i="1"/>
  <c r="O836" i="1"/>
  <c r="P836" i="1" s="1"/>
  <c r="M836" i="1"/>
  <c r="D836" i="1"/>
  <c r="C836" i="1"/>
  <c r="B836" i="1"/>
  <c r="Q835" i="1"/>
  <c r="O835" i="1"/>
  <c r="P835" i="1" s="1"/>
  <c r="M835" i="1"/>
  <c r="D835" i="1"/>
  <c r="C835" i="1"/>
  <c r="B835" i="1"/>
  <c r="Q834" i="1"/>
  <c r="O834" i="1"/>
  <c r="P834" i="1" s="1"/>
  <c r="M834" i="1"/>
  <c r="D834" i="1"/>
  <c r="C834" i="1"/>
  <c r="B834" i="1"/>
  <c r="Q833" i="1"/>
  <c r="O833" i="1"/>
  <c r="P833" i="1" s="1"/>
  <c r="M833" i="1"/>
  <c r="D833" i="1"/>
  <c r="C833" i="1"/>
  <c r="B833" i="1"/>
  <c r="Q832" i="1"/>
  <c r="O832" i="1"/>
  <c r="P832" i="1" s="1"/>
  <c r="M832" i="1"/>
  <c r="D832" i="1"/>
  <c r="C832" i="1"/>
  <c r="B832" i="1"/>
  <c r="Q831" i="1"/>
  <c r="O831" i="1"/>
  <c r="P831" i="1" s="1"/>
  <c r="M831" i="1"/>
  <c r="D831" i="1"/>
  <c r="C831" i="1"/>
  <c r="B831" i="1"/>
  <c r="Q830" i="1"/>
  <c r="O830" i="1"/>
  <c r="P830" i="1" s="1"/>
  <c r="M830" i="1"/>
  <c r="D830" i="1"/>
  <c r="C830" i="1"/>
  <c r="B830" i="1"/>
  <c r="Q829" i="1"/>
  <c r="O829" i="1"/>
  <c r="P829" i="1" s="1"/>
  <c r="M829" i="1"/>
  <c r="D829" i="1"/>
  <c r="C829" i="1"/>
  <c r="B829" i="1"/>
  <c r="Q828" i="1"/>
  <c r="P828" i="1"/>
  <c r="O828" i="1"/>
  <c r="M828" i="1"/>
  <c r="D828" i="1"/>
  <c r="C828" i="1"/>
  <c r="B828" i="1"/>
  <c r="Q827" i="1"/>
  <c r="O827" i="1"/>
  <c r="P827" i="1" s="1"/>
  <c r="M827" i="1"/>
  <c r="D827" i="1"/>
  <c r="C827" i="1"/>
  <c r="B827" i="1"/>
  <c r="Q826" i="1"/>
  <c r="O826" i="1"/>
  <c r="P826" i="1" s="1"/>
  <c r="M826" i="1"/>
  <c r="D826" i="1"/>
  <c r="C826" i="1"/>
  <c r="B826" i="1"/>
  <c r="Q825" i="1"/>
  <c r="O825" i="1"/>
  <c r="P825" i="1" s="1"/>
  <c r="M825" i="1"/>
  <c r="D825" i="1"/>
  <c r="C825" i="1"/>
  <c r="B825" i="1"/>
  <c r="Q824" i="1"/>
  <c r="O824" i="1"/>
  <c r="P824" i="1" s="1"/>
  <c r="M824" i="1"/>
  <c r="D824" i="1"/>
  <c r="C824" i="1"/>
  <c r="B824" i="1"/>
  <c r="Q823" i="1"/>
  <c r="O823" i="1"/>
  <c r="P823" i="1" s="1"/>
  <c r="M823" i="1"/>
  <c r="D823" i="1"/>
  <c r="C823" i="1"/>
  <c r="B823" i="1"/>
  <c r="Q822" i="1"/>
  <c r="O822" i="1"/>
  <c r="P822" i="1" s="1"/>
  <c r="M822" i="1"/>
  <c r="D822" i="1"/>
  <c r="C822" i="1"/>
  <c r="B822" i="1"/>
  <c r="Q821" i="1"/>
  <c r="O821" i="1"/>
  <c r="P821" i="1" s="1"/>
  <c r="M821" i="1"/>
  <c r="D821" i="1"/>
  <c r="C821" i="1"/>
  <c r="B821" i="1"/>
  <c r="Q820" i="1"/>
  <c r="O820" i="1"/>
  <c r="P820" i="1" s="1"/>
  <c r="M820" i="1"/>
  <c r="D820" i="1"/>
  <c r="C820" i="1"/>
  <c r="B820" i="1"/>
  <c r="Q819" i="1"/>
  <c r="O819" i="1"/>
  <c r="P819" i="1" s="1"/>
  <c r="M819" i="1"/>
  <c r="D819" i="1"/>
  <c r="C819" i="1"/>
  <c r="B819" i="1"/>
  <c r="Q818" i="1"/>
  <c r="P818" i="1"/>
  <c r="O818" i="1"/>
  <c r="M818" i="1"/>
  <c r="D818" i="1"/>
  <c r="C818" i="1"/>
  <c r="B818" i="1"/>
  <c r="Q817" i="1"/>
  <c r="O817" i="1"/>
  <c r="P817" i="1" s="1"/>
  <c r="M817" i="1"/>
  <c r="D817" i="1"/>
  <c r="C817" i="1"/>
  <c r="B817" i="1"/>
  <c r="Q816" i="1"/>
  <c r="O816" i="1"/>
  <c r="P816" i="1" s="1"/>
  <c r="M816" i="1"/>
  <c r="D816" i="1"/>
  <c r="C816" i="1"/>
  <c r="B816" i="1"/>
  <c r="Q815" i="1"/>
  <c r="O815" i="1"/>
  <c r="P815" i="1" s="1"/>
  <c r="M815" i="1"/>
  <c r="D815" i="1"/>
  <c r="C815" i="1"/>
  <c r="B815" i="1"/>
  <c r="Q814" i="1"/>
  <c r="P814" i="1"/>
  <c r="O814" i="1"/>
  <c r="M814" i="1"/>
  <c r="D814" i="1"/>
  <c r="C814" i="1"/>
  <c r="B814" i="1"/>
  <c r="Q813" i="1"/>
  <c r="O813" i="1"/>
  <c r="P813" i="1" s="1"/>
  <c r="M813" i="1"/>
  <c r="D813" i="1"/>
  <c r="C813" i="1"/>
  <c r="B813" i="1"/>
  <c r="Q812" i="1"/>
  <c r="O812" i="1"/>
  <c r="P812" i="1" s="1"/>
  <c r="M812" i="1"/>
  <c r="D812" i="1"/>
  <c r="C812" i="1"/>
  <c r="B812" i="1"/>
  <c r="Q811" i="1"/>
  <c r="O811" i="1"/>
  <c r="P811" i="1" s="1"/>
  <c r="M811" i="1"/>
  <c r="D811" i="1"/>
  <c r="C811" i="1"/>
  <c r="B811" i="1"/>
  <c r="Q810" i="1"/>
  <c r="O810" i="1"/>
  <c r="M810" i="1"/>
  <c r="D810" i="1"/>
  <c r="C810" i="1"/>
  <c r="B810" i="1"/>
  <c r="Q809" i="1"/>
  <c r="O809" i="1"/>
  <c r="P809" i="1" s="1"/>
  <c r="P810" i="1" s="1"/>
  <c r="M809" i="1"/>
  <c r="D809" i="1"/>
  <c r="C809" i="1"/>
  <c r="B809" i="1"/>
  <c r="Q808" i="1"/>
  <c r="O808" i="1"/>
  <c r="P808" i="1" s="1"/>
  <c r="M808" i="1"/>
  <c r="D808" i="1"/>
  <c r="C808" i="1"/>
  <c r="B808" i="1"/>
  <c r="Q807" i="1"/>
  <c r="O807" i="1"/>
  <c r="M807" i="1"/>
  <c r="D807" i="1"/>
  <c r="C807" i="1"/>
  <c r="B807" i="1"/>
  <c r="Q806" i="1"/>
  <c r="O806" i="1"/>
  <c r="P806" i="1" s="1"/>
  <c r="M806" i="1"/>
  <c r="D806" i="1"/>
  <c r="C806" i="1"/>
  <c r="B806" i="1"/>
  <c r="Q805" i="1"/>
  <c r="O805" i="1"/>
  <c r="P805" i="1" s="1"/>
  <c r="M805" i="1"/>
  <c r="D805" i="1"/>
  <c r="C805" i="1"/>
  <c r="B805" i="1"/>
  <c r="Q804" i="1"/>
  <c r="O804" i="1"/>
  <c r="P804" i="1" s="1"/>
  <c r="M804" i="1"/>
  <c r="D804" i="1"/>
  <c r="C804" i="1"/>
  <c r="B804" i="1"/>
  <c r="Q803" i="1"/>
  <c r="O803" i="1"/>
  <c r="P803" i="1" s="1"/>
  <c r="M803" i="1"/>
  <c r="D803" i="1"/>
  <c r="C803" i="1"/>
  <c r="B803" i="1"/>
  <c r="Q802" i="1"/>
  <c r="O802" i="1"/>
  <c r="P802" i="1" s="1"/>
  <c r="M802" i="1"/>
  <c r="D802" i="1"/>
  <c r="C802" i="1"/>
  <c r="B802" i="1"/>
  <c r="Q801" i="1"/>
  <c r="O801" i="1"/>
  <c r="P801" i="1" s="1"/>
  <c r="M801" i="1"/>
  <c r="D801" i="1"/>
  <c r="C801" i="1"/>
  <c r="B801" i="1"/>
  <c r="Q800" i="1"/>
  <c r="O800" i="1"/>
  <c r="P800" i="1" s="1"/>
  <c r="M800" i="1"/>
  <c r="D800" i="1"/>
  <c r="C800" i="1"/>
  <c r="B800" i="1"/>
  <c r="Q799" i="1"/>
  <c r="O799" i="1"/>
  <c r="P799" i="1" s="1"/>
  <c r="M799" i="1"/>
  <c r="D799" i="1"/>
  <c r="C799" i="1"/>
  <c r="B799" i="1"/>
  <c r="Q798" i="1"/>
  <c r="O798" i="1"/>
  <c r="P798" i="1" s="1"/>
  <c r="M798" i="1"/>
  <c r="D798" i="1"/>
  <c r="C798" i="1"/>
  <c r="B798" i="1"/>
  <c r="Q797" i="1"/>
  <c r="O797" i="1"/>
  <c r="P797" i="1" s="1"/>
  <c r="M797" i="1"/>
  <c r="D797" i="1"/>
  <c r="C797" i="1"/>
  <c r="B797" i="1"/>
  <c r="Q796" i="1"/>
  <c r="O796" i="1"/>
  <c r="P796" i="1" s="1"/>
  <c r="M796" i="1"/>
  <c r="D796" i="1"/>
  <c r="C796" i="1"/>
  <c r="B796" i="1"/>
  <c r="Q795" i="1"/>
  <c r="O795" i="1"/>
  <c r="P795" i="1" s="1"/>
  <c r="M795" i="1"/>
  <c r="D795" i="1"/>
  <c r="C795" i="1"/>
  <c r="B795" i="1"/>
  <c r="Q794" i="1"/>
  <c r="O794" i="1"/>
  <c r="P794" i="1" s="1"/>
  <c r="M794" i="1"/>
  <c r="D794" i="1"/>
  <c r="C794" i="1"/>
  <c r="B794" i="1"/>
  <c r="Q793" i="1"/>
  <c r="O793" i="1"/>
  <c r="P793" i="1" s="1"/>
  <c r="M793" i="1"/>
  <c r="D793" i="1"/>
  <c r="C793" i="1"/>
  <c r="B793" i="1"/>
  <c r="Q792" i="1"/>
  <c r="O792" i="1"/>
  <c r="P792" i="1" s="1"/>
  <c r="M792" i="1"/>
  <c r="D792" i="1"/>
  <c r="C792" i="1"/>
  <c r="B792" i="1"/>
  <c r="Q791" i="1"/>
  <c r="P791" i="1"/>
  <c r="O791" i="1"/>
  <c r="M791" i="1"/>
  <c r="D791" i="1"/>
  <c r="C791" i="1"/>
  <c r="B791" i="1"/>
  <c r="Q790" i="1"/>
  <c r="O790" i="1"/>
  <c r="P790" i="1" s="1"/>
  <c r="M790" i="1"/>
  <c r="D790" i="1"/>
  <c r="C790" i="1"/>
  <c r="B790" i="1"/>
  <c r="Q789" i="1"/>
  <c r="O789" i="1"/>
  <c r="P789" i="1" s="1"/>
  <c r="M789" i="1"/>
  <c r="D789" i="1"/>
  <c r="C789" i="1"/>
  <c r="B789" i="1"/>
  <c r="Q788" i="1"/>
  <c r="O788" i="1"/>
  <c r="P788" i="1" s="1"/>
  <c r="M788" i="1"/>
  <c r="D788" i="1"/>
  <c r="C788" i="1"/>
  <c r="B788" i="1"/>
  <c r="Q787" i="1"/>
  <c r="O787" i="1"/>
  <c r="P787" i="1" s="1"/>
  <c r="M787" i="1"/>
  <c r="D787" i="1"/>
  <c r="C787" i="1"/>
  <c r="B787" i="1"/>
  <c r="Q786" i="1"/>
  <c r="O786" i="1"/>
  <c r="P786" i="1" s="1"/>
  <c r="M786" i="1"/>
  <c r="D786" i="1"/>
  <c r="C786" i="1"/>
  <c r="B786" i="1"/>
  <c r="Q785" i="1"/>
  <c r="O785" i="1"/>
  <c r="P785" i="1" s="1"/>
  <c r="M785" i="1"/>
  <c r="D785" i="1"/>
  <c r="C785" i="1"/>
  <c r="B785" i="1"/>
  <c r="Q784" i="1"/>
  <c r="O784" i="1"/>
  <c r="P784" i="1" s="1"/>
  <c r="M784" i="1"/>
  <c r="D784" i="1"/>
  <c r="C784" i="1"/>
  <c r="B784" i="1"/>
  <c r="Q783" i="1"/>
  <c r="P783" i="1"/>
  <c r="O783" i="1"/>
  <c r="M783" i="1"/>
  <c r="D783" i="1"/>
  <c r="C783" i="1"/>
  <c r="B783" i="1"/>
  <c r="Q782" i="1"/>
  <c r="O782" i="1"/>
  <c r="P782" i="1" s="1"/>
  <c r="M782" i="1"/>
  <c r="D782" i="1"/>
  <c r="C782" i="1"/>
  <c r="B782" i="1"/>
  <c r="Q781" i="1"/>
  <c r="O781" i="1"/>
  <c r="P781" i="1" s="1"/>
  <c r="M781" i="1"/>
  <c r="D781" i="1"/>
  <c r="C781" i="1"/>
  <c r="B781" i="1"/>
  <c r="Q780" i="1"/>
  <c r="O780" i="1"/>
  <c r="P780" i="1" s="1"/>
  <c r="M780" i="1"/>
  <c r="D780" i="1"/>
  <c r="C780" i="1"/>
  <c r="B780" i="1"/>
  <c r="Q779" i="1"/>
  <c r="O779" i="1"/>
  <c r="P779" i="1" s="1"/>
  <c r="M779" i="1"/>
  <c r="D779" i="1"/>
  <c r="C779" i="1"/>
  <c r="B779" i="1"/>
  <c r="Q778" i="1"/>
  <c r="O778" i="1"/>
  <c r="P778" i="1" s="1"/>
  <c r="M778" i="1"/>
  <c r="D778" i="1"/>
  <c r="C778" i="1"/>
  <c r="B778" i="1"/>
  <c r="Q777" i="1"/>
  <c r="P777" i="1"/>
  <c r="O777" i="1"/>
  <c r="M777" i="1"/>
  <c r="D777" i="1"/>
  <c r="C777" i="1"/>
  <c r="B777" i="1"/>
  <c r="Q776" i="1"/>
  <c r="O776" i="1"/>
  <c r="P776" i="1" s="1"/>
  <c r="M776" i="1"/>
  <c r="D776" i="1"/>
  <c r="C776" i="1"/>
  <c r="B776" i="1"/>
  <c r="Q775" i="1"/>
  <c r="O775" i="1"/>
  <c r="P775" i="1" s="1"/>
  <c r="M775" i="1"/>
  <c r="D775" i="1"/>
  <c r="C775" i="1"/>
  <c r="B775" i="1"/>
  <c r="Q774" i="1"/>
  <c r="O774" i="1"/>
  <c r="P774" i="1" s="1"/>
  <c r="M774" i="1"/>
  <c r="D774" i="1"/>
  <c r="C774" i="1"/>
  <c r="B774" i="1"/>
  <c r="Q773" i="1"/>
  <c r="O773" i="1"/>
  <c r="P773" i="1" s="1"/>
  <c r="M773" i="1"/>
  <c r="D773" i="1"/>
  <c r="C773" i="1"/>
  <c r="B773" i="1"/>
  <c r="Q772" i="1"/>
  <c r="O772" i="1"/>
  <c r="P772" i="1" s="1"/>
  <c r="M772" i="1"/>
  <c r="D772" i="1"/>
  <c r="C772" i="1"/>
  <c r="B772" i="1"/>
  <c r="Q771" i="1"/>
  <c r="O771" i="1"/>
  <c r="P771" i="1" s="1"/>
  <c r="M771" i="1"/>
  <c r="D771" i="1"/>
  <c r="C771" i="1"/>
  <c r="B771" i="1"/>
  <c r="Q770" i="1"/>
  <c r="O770" i="1"/>
  <c r="P770" i="1" s="1"/>
  <c r="M770" i="1"/>
  <c r="D770" i="1"/>
  <c r="C770" i="1"/>
  <c r="B770" i="1"/>
  <c r="Q769" i="1"/>
  <c r="O769" i="1"/>
  <c r="P769" i="1" s="1"/>
  <c r="M769" i="1"/>
  <c r="D769" i="1"/>
  <c r="C769" i="1"/>
  <c r="B769" i="1"/>
  <c r="Q768" i="1"/>
  <c r="O768" i="1"/>
  <c r="P768" i="1" s="1"/>
  <c r="M768" i="1"/>
  <c r="D768" i="1"/>
  <c r="C768" i="1"/>
  <c r="B768" i="1"/>
  <c r="Q767" i="1"/>
  <c r="O767" i="1"/>
  <c r="P767" i="1" s="1"/>
  <c r="M767" i="1"/>
  <c r="D767" i="1"/>
  <c r="C767" i="1"/>
  <c r="B767" i="1"/>
  <c r="Q766" i="1"/>
  <c r="P766" i="1"/>
  <c r="O766" i="1"/>
  <c r="M766" i="1"/>
  <c r="D766" i="1"/>
  <c r="C766" i="1"/>
  <c r="B766" i="1"/>
  <c r="Q765" i="1"/>
  <c r="O765" i="1"/>
  <c r="P765" i="1" s="1"/>
  <c r="M765" i="1"/>
  <c r="D765" i="1"/>
  <c r="C765" i="1"/>
  <c r="B765" i="1"/>
  <c r="Q764" i="1"/>
  <c r="O764" i="1"/>
  <c r="P764" i="1" s="1"/>
  <c r="M764" i="1"/>
  <c r="D764" i="1"/>
  <c r="C764" i="1"/>
  <c r="B764" i="1"/>
  <c r="Q763" i="1"/>
  <c r="O763" i="1"/>
  <c r="P763" i="1" s="1"/>
  <c r="M763" i="1"/>
  <c r="D763" i="1"/>
  <c r="C763" i="1"/>
  <c r="B763" i="1"/>
  <c r="Q762" i="1"/>
  <c r="O762" i="1"/>
  <c r="P762" i="1" s="1"/>
  <c r="M762" i="1"/>
  <c r="D762" i="1"/>
  <c r="C762" i="1"/>
  <c r="B762" i="1"/>
  <c r="Q761" i="1"/>
  <c r="O761" i="1"/>
  <c r="P761" i="1" s="1"/>
  <c r="M761" i="1"/>
  <c r="D761" i="1"/>
  <c r="C761" i="1"/>
  <c r="B761" i="1"/>
  <c r="Q760" i="1"/>
  <c r="O760" i="1"/>
  <c r="P760" i="1" s="1"/>
  <c r="M760" i="1"/>
  <c r="D760" i="1"/>
  <c r="C760" i="1"/>
  <c r="B760" i="1"/>
  <c r="Q759" i="1"/>
  <c r="P759" i="1"/>
  <c r="O759" i="1"/>
  <c r="M759" i="1"/>
  <c r="D759" i="1"/>
  <c r="C759" i="1"/>
  <c r="B759" i="1"/>
  <c r="Q758" i="1"/>
  <c r="O758" i="1"/>
  <c r="P758" i="1" s="1"/>
  <c r="M758" i="1"/>
  <c r="D758" i="1"/>
  <c r="C758" i="1"/>
  <c r="B758" i="1"/>
  <c r="Q757" i="1"/>
  <c r="O757" i="1"/>
  <c r="P757" i="1" s="1"/>
  <c r="M757" i="1"/>
  <c r="D757" i="1"/>
  <c r="C757" i="1"/>
  <c r="B757" i="1"/>
  <c r="Q756" i="1"/>
  <c r="O756" i="1"/>
  <c r="P756" i="1" s="1"/>
  <c r="M756" i="1"/>
  <c r="D756" i="1"/>
  <c r="C756" i="1"/>
  <c r="B756" i="1"/>
  <c r="Q755" i="1"/>
  <c r="O755" i="1"/>
  <c r="P755" i="1" s="1"/>
  <c r="M755" i="1"/>
  <c r="D755" i="1"/>
  <c r="C755" i="1"/>
  <c r="B755" i="1"/>
  <c r="Q754" i="1"/>
  <c r="O754" i="1"/>
  <c r="P754" i="1" s="1"/>
  <c r="M754" i="1"/>
  <c r="D754" i="1"/>
  <c r="C754" i="1"/>
  <c r="B754" i="1"/>
  <c r="Q753" i="1"/>
  <c r="P753" i="1"/>
  <c r="O753" i="1"/>
  <c r="M753" i="1"/>
  <c r="D753" i="1"/>
  <c r="C753" i="1"/>
  <c r="B753" i="1"/>
  <c r="Q752" i="1"/>
  <c r="O752" i="1"/>
  <c r="P752" i="1" s="1"/>
  <c r="M752" i="1"/>
  <c r="D752" i="1"/>
  <c r="C752" i="1"/>
  <c r="B752" i="1"/>
  <c r="Q751" i="1"/>
  <c r="O751" i="1"/>
  <c r="P751" i="1" s="1"/>
  <c r="M751" i="1"/>
  <c r="D751" i="1"/>
  <c r="C751" i="1"/>
  <c r="B751" i="1"/>
  <c r="Q750" i="1"/>
  <c r="O750" i="1"/>
  <c r="P750" i="1" s="1"/>
  <c r="M750" i="1"/>
  <c r="D750" i="1"/>
  <c r="C750" i="1"/>
  <c r="B750" i="1"/>
  <c r="Q749" i="1"/>
  <c r="O749" i="1"/>
  <c r="P749" i="1" s="1"/>
  <c r="M749" i="1"/>
  <c r="D749" i="1"/>
  <c r="C749" i="1"/>
  <c r="B749" i="1"/>
  <c r="Q748" i="1"/>
  <c r="O748" i="1"/>
  <c r="P748" i="1" s="1"/>
  <c r="M748" i="1"/>
  <c r="D748" i="1"/>
  <c r="C748" i="1"/>
  <c r="B748" i="1"/>
  <c r="Q747" i="1"/>
  <c r="O747" i="1"/>
  <c r="P747" i="1" s="1"/>
  <c r="M747" i="1"/>
  <c r="D747" i="1"/>
  <c r="C747" i="1"/>
  <c r="B747" i="1"/>
  <c r="Q746" i="1"/>
  <c r="O746" i="1"/>
  <c r="P746" i="1" s="1"/>
  <c r="M746" i="1"/>
  <c r="D746" i="1"/>
  <c r="C746" i="1"/>
  <c r="B746" i="1"/>
  <c r="Q745" i="1"/>
  <c r="O745" i="1"/>
  <c r="P745" i="1" s="1"/>
  <c r="M745" i="1"/>
  <c r="D745" i="1"/>
  <c r="C745" i="1"/>
  <c r="B745" i="1"/>
  <c r="Q744" i="1"/>
  <c r="O744" i="1"/>
  <c r="P744" i="1" s="1"/>
  <c r="M744" i="1"/>
  <c r="D744" i="1"/>
  <c r="C744" i="1"/>
  <c r="B744" i="1"/>
  <c r="Q743" i="1"/>
  <c r="O743" i="1"/>
  <c r="P743" i="1" s="1"/>
  <c r="M743" i="1"/>
  <c r="D743" i="1"/>
  <c r="C743" i="1"/>
  <c r="B743" i="1"/>
  <c r="Q742" i="1"/>
  <c r="O742" i="1"/>
  <c r="P742" i="1" s="1"/>
  <c r="M742" i="1"/>
  <c r="D742" i="1"/>
  <c r="C742" i="1"/>
  <c r="B742" i="1"/>
  <c r="Q741" i="1"/>
  <c r="P741" i="1"/>
  <c r="O741" i="1"/>
  <c r="M741" i="1"/>
  <c r="D741" i="1"/>
  <c r="C741" i="1"/>
  <c r="B741" i="1"/>
  <c r="Q740" i="1"/>
  <c r="O740" i="1"/>
  <c r="P740" i="1" s="1"/>
  <c r="M740" i="1"/>
  <c r="D740" i="1"/>
  <c r="C740" i="1"/>
  <c r="B740" i="1"/>
  <c r="Q739" i="1"/>
  <c r="O739" i="1"/>
  <c r="P739" i="1" s="1"/>
  <c r="M739" i="1"/>
  <c r="D739" i="1"/>
  <c r="C739" i="1"/>
  <c r="B739" i="1"/>
  <c r="Q738" i="1"/>
  <c r="O738" i="1"/>
  <c r="P738" i="1" s="1"/>
  <c r="M738" i="1"/>
  <c r="D738" i="1"/>
  <c r="C738" i="1"/>
  <c r="B738" i="1"/>
  <c r="Q737" i="1"/>
  <c r="O737" i="1"/>
  <c r="P737" i="1" s="1"/>
  <c r="M737" i="1"/>
  <c r="D737" i="1"/>
  <c r="C737" i="1"/>
  <c r="B737" i="1"/>
  <c r="Q736" i="1"/>
  <c r="O736" i="1"/>
  <c r="P736" i="1" s="1"/>
  <c r="M736" i="1"/>
  <c r="D736" i="1"/>
  <c r="C736" i="1"/>
  <c r="B736" i="1"/>
  <c r="Q735" i="1"/>
  <c r="O735" i="1"/>
  <c r="P735" i="1" s="1"/>
  <c r="M735" i="1"/>
  <c r="D735" i="1"/>
  <c r="C735" i="1"/>
  <c r="B735" i="1"/>
  <c r="Q734" i="1"/>
  <c r="O734" i="1"/>
  <c r="P734" i="1" s="1"/>
  <c r="M734" i="1"/>
  <c r="D734" i="1"/>
  <c r="C734" i="1"/>
  <c r="B734" i="1"/>
  <c r="Q733" i="1"/>
  <c r="O733" i="1"/>
  <c r="P733" i="1" s="1"/>
  <c r="M733" i="1"/>
  <c r="D733" i="1"/>
  <c r="C733" i="1"/>
  <c r="B733" i="1"/>
  <c r="Q732" i="1"/>
  <c r="O732" i="1"/>
  <c r="P732" i="1" s="1"/>
  <c r="M732" i="1"/>
  <c r="D732" i="1"/>
  <c r="C732" i="1"/>
  <c r="B732" i="1"/>
  <c r="Q731" i="1"/>
  <c r="O731" i="1"/>
  <c r="P731" i="1" s="1"/>
  <c r="M731" i="1"/>
  <c r="D731" i="1"/>
  <c r="C731" i="1"/>
  <c r="B731" i="1"/>
  <c r="Q730" i="1"/>
  <c r="O730" i="1"/>
  <c r="P730" i="1" s="1"/>
  <c r="M730" i="1"/>
  <c r="D730" i="1"/>
  <c r="C730" i="1"/>
  <c r="B730" i="1"/>
  <c r="Q729" i="1"/>
  <c r="P729" i="1"/>
  <c r="O729" i="1"/>
  <c r="M729" i="1"/>
  <c r="D729" i="1"/>
  <c r="C729" i="1"/>
  <c r="B729" i="1"/>
  <c r="Q728" i="1"/>
  <c r="P728" i="1"/>
  <c r="O728" i="1"/>
  <c r="M728" i="1"/>
  <c r="D728" i="1"/>
  <c r="C728" i="1"/>
  <c r="B728" i="1"/>
  <c r="Q727" i="1"/>
  <c r="O727" i="1"/>
  <c r="P727" i="1" s="1"/>
  <c r="M727" i="1"/>
  <c r="D727" i="1"/>
  <c r="C727" i="1"/>
  <c r="B727" i="1"/>
  <c r="Q726" i="1"/>
  <c r="O726" i="1"/>
  <c r="P726" i="1" s="1"/>
  <c r="M726" i="1"/>
  <c r="D726" i="1"/>
  <c r="C726" i="1"/>
  <c r="B726" i="1"/>
  <c r="Q725" i="1"/>
  <c r="O725" i="1"/>
  <c r="P725" i="1" s="1"/>
  <c r="M725" i="1"/>
  <c r="D725" i="1"/>
  <c r="C725" i="1"/>
  <c r="B725" i="1"/>
  <c r="Q724" i="1"/>
  <c r="O724" i="1"/>
  <c r="P724" i="1" s="1"/>
  <c r="M724" i="1"/>
  <c r="D724" i="1"/>
  <c r="C724" i="1"/>
  <c r="B724" i="1"/>
  <c r="Q723" i="1"/>
  <c r="O723" i="1"/>
  <c r="P723" i="1" s="1"/>
  <c r="M723" i="1"/>
  <c r="D723" i="1"/>
  <c r="C723" i="1"/>
  <c r="B723" i="1"/>
  <c r="Q722" i="1"/>
  <c r="O722" i="1"/>
  <c r="P722" i="1" s="1"/>
  <c r="M722" i="1"/>
  <c r="D722" i="1"/>
  <c r="C722" i="1"/>
  <c r="B722" i="1"/>
  <c r="Q721" i="1"/>
  <c r="O721" i="1"/>
  <c r="P721" i="1" s="1"/>
  <c r="M721" i="1"/>
  <c r="D721" i="1"/>
  <c r="C721" i="1"/>
  <c r="B721" i="1"/>
  <c r="Q720" i="1"/>
  <c r="O720" i="1"/>
  <c r="P720" i="1" s="1"/>
  <c r="M720" i="1"/>
  <c r="D720" i="1"/>
  <c r="C720" i="1"/>
  <c r="B720" i="1"/>
  <c r="Q719" i="1"/>
  <c r="P719" i="1"/>
  <c r="O719" i="1"/>
  <c r="M719" i="1"/>
  <c r="D719" i="1"/>
  <c r="C719" i="1"/>
  <c r="B719" i="1"/>
  <c r="Q718" i="1"/>
  <c r="O718" i="1"/>
  <c r="P718" i="1" s="1"/>
  <c r="M718" i="1"/>
  <c r="D718" i="1"/>
  <c r="C718" i="1"/>
  <c r="B718" i="1"/>
  <c r="Q717" i="1"/>
  <c r="O717" i="1"/>
  <c r="P717" i="1" s="1"/>
  <c r="M717" i="1"/>
  <c r="D717" i="1"/>
  <c r="C717" i="1"/>
  <c r="B717" i="1"/>
  <c r="Q716" i="1"/>
  <c r="O716" i="1"/>
  <c r="P716" i="1" s="1"/>
  <c r="M716" i="1"/>
  <c r="D716" i="1"/>
  <c r="C716" i="1"/>
  <c r="B716" i="1"/>
  <c r="Q715" i="1"/>
  <c r="O715" i="1"/>
  <c r="P715" i="1" s="1"/>
  <c r="M715" i="1"/>
  <c r="D715" i="1"/>
  <c r="C715" i="1"/>
  <c r="B715" i="1"/>
  <c r="Q714" i="1"/>
  <c r="O714" i="1"/>
  <c r="P714" i="1" s="1"/>
  <c r="M714" i="1"/>
  <c r="D714" i="1"/>
  <c r="C714" i="1"/>
  <c r="B714" i="1"/>
  <c r="Q713" i="1"/>
  <c r="O713" i="1"/>
  <c r="P713" i="1" s="1"/>
  <c r="M713" i="1"/>
  <c r="D713" i="1"/>
  <c r="C713" i="1"/>
  <c r="B713" i="1"/>
  <c r="Q712" i="1"/>
  <c r="O712" i="1"/>
  <c r="P712" i="1" s="1"/>
  <c r="M712" i="1"/>
  <c r="D712" i="1"/>
  <c r="C712" i="1"/>
  <c r="B712" i="1"/>
  <c r="Q711" i="1"/>
  <c r="O711" i="1"/>
  <c r="P711" i="1" s="1"/>
  <c r="M711" i="1"/>
  <c r="D711" i="1"/>
  <c r="C711" i="1"/>
  <c r="B711" i="1"/>
  <c r="Q710" i="1"/>
  <c r="O710" i="1"/>
  <c r="P710" i="1" s="1"/>
  <c r="M710" i="1"/>
  <c r="D710" i="1"/>
  <c r="C710" i="1"/>
  <c r="B710" i="1"/>
  <c r="Q709" i="1"/>
  <c r="O709" i="1"/>
  <c r="P709" i="1" s="1"/>
  <c r="M709" i="1"/>
  <c r="D709" i="1"/>
  <c r="C709" i="1"/>
  <c r="B709" i="1"/>
  <c r="Q708" i="1"/>
  <c r="O708" i="1"/>
  <c r="P708" i="1" s="1"/>
  <c r="M708" i="1"/>
  <c r="D708" i="1"/>
  <c r="C708" i="1"/>
  <c r="B708" i="1"/>
  <c r="Q707" i="1"/>
  <c r="O707" i="1"/>
  <c r="P707" i="1" s="1"/>
  <c r="M707" i="1"/>
  <c r="D707" i="1"/>
  <c r="C707" i="1"/>
  <c r="B707" i="1"/>
  <c r="Q706" i="1"/>
  <c r="O706" i="1"/>
  <c r="P706" i="1" s="1"/>
  <c r="M706" i="1"/>
  <c r="D706" i="1"/>
  <c r="C706" i="1"/>
  <c r="B706" i="1"/>
  <c r="Q705" i="1"/>
  <c r="P705" i="1"/>
  <c r="O705" i="1"/>
  <c r="M705" i="1"/>
  <c r="D705" i="1"/>
  <c r="C705" i="1"/>
  <c r="B705" i="1"/>
  <c r="Q704" i="1"/>
  <c r="P704" i="1"/>
  <c r="O704" i="1"/>
  <c r="M704" i="1"/>
  <c r="D704" i="1"/>
  <c r="C704" i="1"/>
  <c r="B704" i="1"/>
  <c r="Q703" i="1"/>
  <c r="O703" i="1"/>
  <c r="P703" i="1" s="1"/>
  <c r="M703" i="1"/>
  <c r="D703" i="1"/>
  <c r="C703" i="1"/>
  <c r="B703" i="1"/>
  <c r="Q702" i="1"/>
  <c r="O702" i="1"/>
  <c r="P702" i="1" s="1"/>
  <c r="M702" i="1"/>
  <c r="D702" i="1"/>
  <c r="C702" i="1"/>
  <c r="B702" i="1"/>
  <c r="Q701" i="1"/>
  <c r="O701" i="1"/>
  <c r="P701" i="1" s="1"/>
  <c r="M701" i="1"/>
  <c r="D701" i="1"/>
  <c r="C701" i="1"/>
  <c r="B701" i="1"/>
  <c r="Q700" i="1"/>
  <c r="O700" i="1"/>
  <c r="P700" i="1" s="1"/>
  <c r="M700" i="1"/>
  <c r="D700" i="1"/>
  <c r="C700" i="1"/>
  <c r="B700" i="1"/>
  <c r="Q699" i="1"/>
  <c r="O699" i="1"/>
  <c r="P699" i="1" s="1"/>
  <c r="M699" i="1"/>
  <c r="D699" i="1"/>
  <c r="C699" i="1"/>
  <c r="B699" i="1"/>
  <c r="Q698" i="1"/>
  <c r="O698" i="1"/>
  <c r="P698" i="1" s="1"/>
  <c r="M698" i="1"/>
  <c r="D698" i="1"/>
  <c r="C698" i="1"/>
  <c r="B698" i="1"/>
  <c r="Q697" i="1"/>
  <c r="O697" i="1"/>
  <c r="P697" i="1" s="1"/>
  <c r="M697" i="1"/>
  <c r="D697" i="1"/>
  <c r="C697" i="1"/>
  <c r="B697" i="1"/>
  <c r="Q696" i="1"/>
  <c r="O696" i="1"/>
  <c r="P696" i="1" s="1"/>
  <c r="M696" i="1"/>
  <c r="D696" i="1"/>
  <c r="C696" i="1"/>
  <c r="B696" i="1"/>
  <c r="Q695" i="1"/>
  <c r="O695" i="1"/>
  <c r="P695" i="1" s="1"/>
  <c r="M695" i="1"/>
  <c r="D695" i="1"/>
  <c r="C695" i="1"/>
  <c r="B695" i="1"/>
  <c r="Q694" i="1"/>
  <c r="O694" i="1"/>
  <c r="P694" i="1" s="1"/>
  <c r="M694" i="1"/>
  <c r="D694" i="1"/>
  <c r="C694" i="1"/>
  <c r="B694" i="1"/>
  <c r="Q693" i="1"/>
  <c r="P693" i="1"/>
  <c r="O693" i="1"/>
  <c r="M693" i="1"/>
  <c r="D693" i="1"/>
  <c r="C693" i="1"/>
  <c r="B693" i="1"/>
  <c r="Q692" i="1"/>
  <c r="O692" i="1"/>
  <c r="P692" i="1" s="1"/>
  <c r="M692" i="1"/>
  <c r="D692" i="1"/>
  <c r="C692" i="1"/>
  <c r="B692" i="1"/>
  <c r="Q691" i="1"/>
  <c r="O691" i="1"/>
  <c r="P691" i="1" s="1"/>
  <c r="M691" i="1"/>
  <c r="D691" i="1"/>
  <c r="C691" i="1"/>
  <c r="B691" i="1"/>
  <c r="Q690" i="1"/>
  <c r="O690" i="1"/>
  <c r="P690" i="1" s="1"/>
  <c r="M690" i="1"/>
  <c r="D690" i="1"/>
  <c r="C690" i="1"/>
  <c r="B690" i="1"/>
  <c r="Q689" i="1"/>
  <c r="O689" i="1"/>
  <c r="P689" i="1" s="1"/>
  <c r="M689" i="1"/>
  <c r="D689" i="1"/>
  <c r="C689" i="1"/>
  <c r="B689" i="1"/>
  <c r="Q688" i="1"/>
  <c r="O688" i="1"/>
  <c r="P688" i="1" s="1"/>
  <c r="M688" i="1"/>
  <c r="D688" i="1"/>
  <c r="C688" i="1"/>
  <c r="B688" i="1"/>
  <c r="Q687" i="1"/>
  <c r="O687" i="1"/>
  <c r="P687" i="1" s="1"/>
  <c r="M687" i="1"/>
  <c r="D687" i="1"/>
  <c r="C687" i="1"/>
  <c r="B687" i="1"/>
  <c r="Q686" i="1"/>
  <c r="O686" i="1"/>
  <c r="P686" i="1" s="1"/>
  <c r="M686" i="1"/>
  <c r="D686" i="1"/>
  <c r="C686" i="1"/>
  <c r="B686" i="1"/>
  <c r="Q685" i="1"/>
  <c r="O685" i="1"/>
  <c r="P685" i="1" s="1"/>
  <c r="M685" i="1"/>
  <c r="D685" i="1"/>
  <c r="C685" i="1"/>
  <c r="B685" i="1"/>
  <c r="Q684" i="1"/>
  <c r="O684" i="1"/>
  <c r="P684" i="1" s="1"/>
  <c r="M684" i="1"/>
  <c r="D684" i="1"/>
  <c r="C684" i="1"/>
  <c r="B684" i="1"/>
  <c r="Q683" i="1"/>
  <c r="O683" i="1"/>
  <c r="P683" i="1" s="1"/>
  <c r="M683" i="1"/>
  <c r="D683" i="1"/>
  <c r="C683" i="1"/>
  <c r="B683" i="1"/>
  <c r="Q682" i="1"/>
  <c r="O682" i="1"/>
  <c r="P682" i="1" s="1"/>
  <c r="M682" i="1"/>
  <c r="D682" i="1"/>
  <c r="C682" i="1"/>
  <c r="B682" i="1"/>
  <c r="Q681" i="1"/>
  <c r="P681" i="1"/>
  <c r="O681" i="1"/>
  <c r="M681" i="1"/>
  <c r="D681" i="1"/>
  <c r="C681" i="1"/>
  <c r="B681" i="1"/>
  <c r="Q680" i="1"/>
  <c r="P680" i="1"/>
  <c r="O680" i="1"/>
  <c r="M680" i="1"/>
  <c r="D680" i="1"/>
  <c r="C680" i="1"/>
  <c r="B680" i="1"/>
  <c r="Q679" i="1"/>
  <c r="O679" i="1"/>
  <c r="P679" i="1" s="1"/>
  <c r="M679" i="1"/>
  <c r="D679" i="1"/>
  <c r="C679" i="1"/>
  <c r="B679" i="1"/>
  <c r="Q678" i="1"/>
  <c r="O678" i="1"/>
  <c r="P678" i="1" s="1"/>
  <c r="M678" i="1"/>
  <c r="D678" i="1"/>
  <c r="C678" i="1"/>
  <c r="B678" i="1"/>
  <c r="Q677" i="1"/>
  <c r="O677" i="1"/>
  <c r="P677" i="1" s="1"/>
  <c r="M677" i="1"/>
  <c r="D677" i="1"/>
  <c r="C677" i="1"/>
  <c r="B677" i="1"/>
  <c r="Q676" i="1"/>
  <c r="O676" i="1"/>
  <c r="P676" i="1" s="1"/>
  <c r="M676" i="1"/>
  <c r="D676" i="1"/>
  <c r="C676" i="1"/>
  <c r="B676" i="1"/>
  <c r="Q675" i="1"/>
  <c r="O675" i="1"/>
  <c r="P675" i="1" s="1"/>
  <c r="M675" i="1"/>
  <c r="D675" i="1"/>
  <c r="C675" i="1"/>
  <c r="B675" i="1"/>
  <c r="Q674" i="1"/>
  <c r="O674" i="1"/>
  <c r="P674" i="1" s="1"/>
  <c r="M674" i="1"/>
  <c r="D674" i="1"/>
  <c r="C674" i="1"/>
  <c r="B674" i="1"/>
  <c r="Q673" i="1"/>
  <c r="O673" i="1"/>
  <c r="P673" i="1" s="1"/>
  <c r="M673" i="1"/>
  <c r="D673" i="1"/>
  <c r="C673" i="1"/>
  <c r="B673" i="1"/>
  <c r="Q672" i="1"/>
  <c r="O672" i="1"/>
  <c r="P672" i="1" s="1"/>
  <c r="M672" i="1"/>
  <c r="D672" i="1"/>
  <c r="C672" i="1"/>
  <c r="B672" i="1"/>
  <c r="Q671" i="1"/>
  <c r="O671" i="1"/>
  <c r="P671" i="1" s="1"/>
  <c r="M671" i="1"/>
  <c r="D671" i="1"/>
  <c r="C671" i="1"/>
  <c r="B671" i="1"/>
  <c r="Q670" i="1"/>
  <c r="O670" i="1"/>
  <c r="P670" i="1" s="1"/>
  <c r="M670" i="1"/>
  <c r="D670" i="1"/>
  <c r="C670" i="1"/>
  <c r="B670" i="1"/>
  <c r="Q669" i="1"/>
  <c r="O669" i="1"/>
  <c r="P669" i="1" s="1"/>
  <c r="M669" i="1"/>
  <c r="D669" i="1"/>
  <c r="C669" i="1"/>
  <c r="B669" i="1"/>
  <c r="Q668" i="1"/>
  <c r="O668" i="1"/>
  <c r="P668" i="1" s="1"/>
  <c r="M668" i="1"/>
  <c r="D668" i="1"/>
  <c r="C668" i="1"/>
  <c r="B668" i="1"/>
  <c r="Q667" i="1"/>
  <c r="O667" i="1"/>
  <c r="P667" i="1" s="1"/>
  <c r="M667" i="1"/>
  <c r="D667" i="1"/>
  <c r="C667" i="1"/>
  <c r="B667" i="1"/>
  <c r="Q666" i="1"/>
  <c r="O666" i="1"/>
  <c r="P666" i="1" s="1"/>
  <c r="M666" i="1"/>
  <c r="D666" i="1"/>
  <c r="C666" i="1"/>
  <c r="B666" i="1"/>
  <c r="Q665" i="1"/>
  <c r="O665" i="1"/>
  <c r="P665" i="1" s="1"/>
  <c r="M665" i="1"/>
  <c r="D665" i="1"/>
  <c r="C665" i="1"/>
  <c r="B665" i="1"/>
  <c r="Q664" i="1"/>
  <c r="O664" i="1"/>
  <c r="P664" i="1" s="1"/>
  <c r="M664" i="1"/>
  <c r="D664" i="1"/>
  <c r="C664" i="1"/>
  <c r="B664" i="1"/>
  <c r="Q663" i="1"/>
  <c r="O663" i="1"/>
  <c r="P663" i="1" s="1"/>
  <c r="M663" i="1"/>
  <c r="D663" i="1"/>
  <c r="C663" i="1"/>
  <c r="B663" i="1"/>
  <c r="Q662" i="1"/>
  <c r="O662" i="1"/>
  <c r="P662" i="1" s="1"/>
  <c r="M662" i="1"/>
  <c r="D662" i="1"/>
  <c r="C662" i="1"/>
  <c r="B662" i="1"/>
  <c r="Q661" i="1"/>
  <c r="O661" i="1"/>
  <c r="P661" i="1" s="1"/>
  <c r="M661" i="1"/>
  <c r="D661" i="1"/>
  <c r="C661" i="1"/>
  <c r="B661" i="1"/>
  <c r="Q660" i="1"/>
  <c r="O660" i="1"/>
  <c r="P660" i="1" s="1"/>
  <c r="M660" i="1"/>
  <c r="D660" i="1"/>
  <c r="C660" i="1"/>
  <c r="B660" i="1"/>
  <c r="Q659" i="1"/>
  <c r="O659" i="1"/>
  <c r="P659" i="1" s="1"/>
  <c r="M659" i="1"/>
  <c r="D659" i="1"/>
  <c r="C659" i="1"/>
  <c r="B659" i="1"/>
  <c r="Q658" i="1"/>
  <c r="O658" i="1"/>
  <c r="P658" i="1" s="1"/>
  <c r="M658" i="1"/>
  <c r="D658" i="1"/>
  <c r="C658" i="1"/>
  <c r="B658" i="1"/>
  <c r="Q657" i="1"/>
  <c r="O657" i="1"/>
  <c r="P657" i="1" s="1"/>
  <c r="M657" i="1"/>
  <c r="D657" i="1"/>
  <c r="C657" i="1"/>
  <c r="B657" i="1"/>
  <c r="Q656" i="1"/>
  <c r="P656" i="1"/>
  <c r="O656" i="1"/>
  <c r="M656" i="1"/>
  <c r="D656" i="1"/>
  <c r="C656" i="1"/>
  <c r="B656" i="1"/>
  <c r="Q655" i="1"/>
  <c r="O655" i="1"/>
  <c r="P655" i="1" s="1"/>
  <c r="M655" i="1"/>
  <c r="D655" i="1"/>
  <c r="C655" i="1"/>
  <c r="B655" i="1"/>
  <c r="Q654" i="1"/>
  <c r="O654" i="1"/>
  <c r="P654" i="1" s="1"/>
  <c r="M654" i="1"/>
  <c r="D654" i="1"/>
  <c r="C654" i="1"/>
  <c r="B654" i="1"/>
  <c r="Q653" i="1"/>
  <c r="O653" i="1"/>
  <c r="P653" i="1" s="1"/>
  <c r="M653" i="1"/>
  <c r="D653" i="1"/>
  <c r="C653" i="1"/>
  <c r="B653" i="1"/>
  <c r="Q652" i="1"/>
  <c r="O652" i="1"/>
  <c r="P652" i="1" s="1"/>
  <c r="M652" i="1"/>
  <c r="D652" i="1"/>
  <c r="C652" i="1"/>
  <c r="B652" i="1"/>
  <c r="Q651" i="1"/>
  <c r="O651" i="1"/>
  <c r="P651" i="1" s="1"/>
  <c r="M651" i="1"/>
  <c r="D651" i="1"/>
  <c r="C651" i="1"/>
  <c r="B651" i="1"/>
  <c r="Q650" i="1"/>
  <c r="O650" i="1"/>
  <c r="P650" i="1" s="1"/>
  <c r="M650" i="1"/>
  <c r="D650" i="1"/>
  <c r="C650" i="1"/>
  <c r="B650" i="1"/>
  <c r="Q649" i="1"/>
  <c r="O649" i="1"/>
  <c r="P649" i="1" s="1"/>
  <c r="M649" i="1"/>
  <c r="D649" i="1"/>
  <c r="C649" i="1"/>
  <c r="B649" i="1"/>
  <c r="Q648" i="1"/>
  <c r="O648" i="1"/>
  <c r="P648" i="1" s="1"/>
  <c r="M648" i="1"/>
  <c r="D648" i="1"/>
  <c r="C648" i="1"/>
  <c r="B648" i="1"/>
  <c r="Q647" i="1"/>
  <c r="O647" i="1"/>
  <c r="P647" i="1" s="1"/>
  <c r="M647" i="1"/>
  <c r="D647" i="1"/>
  <c r="C647" i="1"/>
  <c r="B647" i="1"/>
  <c r="Q646" i="1"/>
  <c r="P646" i="1"/>
  <c r="O646" i="1"/>
  <c r="M646" i="1"/>
  <c r="D646" i="1"/>
  <c r="C646" i="1"/>
  <c r="B646" i="1"/>
  <c r="Q645" i="1"/>
  <c r="O645" i="1"/>
  <c r="P645" i="1" s="1"/>
  <c r="M645" i="1"/>
  <c r="D645" i="1"/>
  <c r="C645" i="1"/>
  <c r="B645" i="1"/>
  <c r="Q644" i="1"/>
  <c r="O644" i="1"/>
  <c r="P644" i="1" s="1"/>
  <c r="M644" i="1"/>
  <c r="D644" i="1"/>
  <c r="C644" i="1"/>
  <c r="B644" i="1"/>
  <c r="Q643" i="1"/>
  <c r="O643" i="1"/>
  <c r="P643" i="1" s="1"/>
  <c r="M643" i="1"/>
  <c r="D643" i="1"/>
  <c r="C643" i="1"/>
  <c r="B643" i="1"/>
  <c r="Q642" i="1"/>
  <c r="O642" i="1"/>
  <c r="M642" i="1"/>
  <c r="D642" i="1"/>
  <c r="C642" i="1"/>
  <c r="B642" i="1"/>
  <c r="Q641" i="1"/>
  <c r="O641" i="1"/>
  <c r="P641" i="1" s="1"/>
  <c r="P642" i="1" s="1"/>
  <c r="M641" i="1"/>
  <c r="D641" i="1"/>
  <c r="C641" i="1"/>
  <c r="B641" i="1"/>
  <c r="Q640" i="1"/>
  <c r="O640" i="1"/>
  <c r="P640" i="1" s="1"/>
  <c r="M640" i="1"/>
  <c r="D640" i="1"/>
  <c r="C640" i="1"/>
  <c r="B640" i="1"/>
  <c r="Q639" i="1"/>
  <c r="O639" i="1"/>
  <c r="P639" i="1" s="1"/>
  <c r="M639" i="1"/>
  <c r="D639" i="1"/>
  <c r="C639" i="1"/>
  <c r="B639" i="1"/>
  <c r="Q638" i="1"/>
  <c r="O638" i="1"/>
  <c r="P638" i="1" s="1"/>
  <c r="M638" i="1"/>
  <c r="D638" i="1"/>
  <c r="C638" i="1"/>
  <c r="B638" i="1"/>
  <c r="Q637" i="1"/>
  <c r="P637" i="1"/>
  <c r="O637" i="1"/>
  <c r="M637" i="1"/>
  <c r="D637" i="1"/>
  <c r="C637" i="1"/>
  <c r="B637" i="1"/>
  <c r="Q636" i="1"/>
  <c r="O636" i="1"/>
  <c r="P636" i="1" s="1"/>
  <c r="M636" i="1"/>
  <c r="D636" i="1"/>
  <c r="C636" i="1"/>
  <c r="B636" i="1"/>
  <c r="Q635" i="1"/>
  <c r="O635" i="1"/>
  <c r="P635" i="1" s="1"/>
  <c r="M635" i="1"/>
  <c r="D635" i="1"/>
  <c r="C635" i="1"/>
  <c r="B635" i="1"/>
  <c r="Q634" i="1"/>
  <c r="O634" i="1"/>
  <c r="P634" i="1" s="1"/>
  <c r="M634" i="1"/>
  <c r="D634" i="1"/>
  <c r="C634" i="1"/>
  <c r="B634" i="1"/>
  <c r="Q633" i="1"/>
  <c r="O633" i="1"/>
  <c r="P633" i="1" s="1"/>
  <c r="M633" i="1"/>
  <c r="D633" i="1"/>
  <c r="C633" i="1"/>
  <c r="B633" i="1"/>
  <c r="Q632" i="1"/>
  <c r="O632" i="1"/>
  <c r="P632" i="1" s="1"/>
  <c r="M632" i="1"/>
  <c r="D632" i="1"/>
  <c r="C632" i="1"/>
  <c r="B632" i="1"/>
  <c r="Q631" i="1"/>
  <c r="O631" i="1"/>
  <c r="P631" i="1" s="1"/>
  <c r="M631" i="1"/>
  <c r="D631" i="1"/>
  <c r="C631" i="1"/>
  <c r="B631" i="1"/>
  <c r="Q630" i="1"/>
  <c r="O630" i="1"/>
  <c r="P630" i="1" s="1"/>
  <c r="M630" i="1"/>
  <c r="D630" i="1"/>
  <c r="C630" i="1"/>
  <c r="B630" i="1"/>
  <c r="Q629" i="1"/>
  <c r="O629" i="1"/>
  <c r="P629" i="1" s="1"/>
  <c r="M629" i="1"/>
  <c r="D629" i="1"/>
  <c r="C629" i="1"/>
  <c r="B629" i="1"/>
  <c r="Q628" i="1"/>
  <c r="O628" i="1"/>
  <c r="P628" i="1" s="1"/>
  <c r="M628" i="1"/>
  <c r="D628" i="1"/>
  <c r="C628" i="1"/>
  <c r="B628" i="1"/>
  <c r="Q627" i="1"/>
  <c r="O627" i="1"/>
  <c r="P627" i="1" s="1"/>
  <c r="M627" i="1"/>
  <c r="D627" i="1"/>
  <c r="C627" i="1"/>
  <c r="B627" i="1"/>
  <c r="Q626" i="1"/>
  <c r="P626" i="1"/>
  <c r="O626" i="1"/>
  <c r="M626" i="1"/>
  <c r="D626" i="1"/>
  <c r="C626" i="1"/>
  <c r="B626" i="1"/>
  <c r="Q625" i="1"/>
  <c r="P625" i="1"/>
  <c r="O625" i="1"/>
  <c r="M625" i="1"/>
  <c r="D625" i="1"/>
  <c r="C625" i="1"/>
  <c r="B625" i="1"/>
  <c r="Q624" i="1"/>
  <c r="O624" i="1"/>
  <c r="P624" i="1" s="1"/>
  <c r="M624" i="1"/>
  <c r="D624" i="1"/>
  <c r="C624" i="1"/>
  <c r="B624" i="1"/>
  <c r="Q623" i="1"/>
  <c r="O623" i="1"/>
  <c r="P623" i="1" s="1"/>
  <c r="M623" i="1"/>
  <c r="D623" i="1"/>
  <c r="C623" i="1"/>
  <c r="B623" i="1"/>
  <c r="Q622" i="1"/>
  <c r="O622" i="1"/>
  <c r="P622" i="1" s="1"/>
  <c r="M622" i="1"/>
  <c r="D622" i="1"/>
  <c r="C622" i="1"/>
  <c r="B622" i="1"/>
  <c r="Q621" i="1"/>
  <c r="O621" i="1"/>
  <c r="P621" i="1" s="1"/>
  <c r="M621" i="1"/>
  <c r="D621" i="1"/>
  <c r="C621" i="1"/>
  <c r="B621" i="1"/>
  <c r="Q620" i="1"/>
  <c r="O620" i="1"/>
  <c r="P620" i="1" s="1"/>
  <c r="M620" i="1"/>
  <c r="D620" i="1"/>
  <c r="C620" i="1"/>
  <c r="B620" i="1"/>
  <c r="Q619" i="1"/>
  <c r="O619" i="1"/>
  <c r="P619" i="1" s="1"/>
  <c r="M619" i="1"/>
  <c r="D619" i="1"/>
  <c r="C619" i="1"/>
  <c r="B619" i="1"/>
  <c r="Q618" i="1"/>
  <c r="O618" i="1"/>
  <c r="P618" i="1" s="1"/>
  <c r="M618" i="1"/>
  <c r="D618" i="1"/>
  <c r="C618" i="1"/>
  <c r="B618" i="1"/>
  <c r="Q617" i="1"/>
  <c r="P617" i="1"/>
  <c r="O617" i="1"/>
  <c r="M617" i="1"/>
  <c r="D617" i="1"/>
  <c r="C617" i="1"/>
  <c r="B617" i="1"/>
  <c r="Q616" i="1"/>
  <c r="O616" i="1"/>
  <c r="P616" i="1" s="1"/>
  <c r="M616" i="1"/>
  <c r="D616" i="1"/>
  <c r="C616" i="1"/>
  <c r="B616" i="1"/>
  <c r="Q615" i="1"/>
  <c r="O615" i="1"/>
  <c r="P615" i="1" s="1"/>
  <c r="M615" i="1"/>
  <c r="D615" i="1"/>
  <c r="C615" i="1"/>
  <c r="B615" i="1"/>
  <c r="Q614" i="1"/>
  <c r="O614" i="1"/>
  <c r="P614" i="1" s="1"/>
  <c r="M614" i="1"/>
  <c r="D614" i="1"/>
  <c r="C614" i="1"/>
  <c r="B614" i="1"/>
  <c r="Q613" i="1"/>
  <c r="O613" i="1"/>
  <c r="P613" i="1" s="1"/>
  <c r="M613" i="1"/>
  <c r="D613" i="1"/>
  <c r="C613" i="1"/>
  <c r="B613" i="1"/>
  <c r="Q612" i="1"/>
  <c r="O612" i="1"/>
  <c r="P612" i="1" s="1"/>
  <c r="M612" i="1"/>
  <c r="D612" i="1"/>
  <c r="C612" i="1"/>
  <c r="B612" i="1"/>
  <c r="Q611" i="1"/>
  <c r="O611" i="1"/>
  <c r="P611" i="1" s="1"/>
  <c r="M611" i="1"/>
  <c r="D611" i="1"/>
  <c r="C611" i="1"/>
  <c r="B611" i="1"/>
  <c r="Q610" i="1"/>
  <c r="O610" i="1"/>
  <c r="P610" i="1" s="1"/>
  <c r="M610" i="1"/>
  <c r="D610" i="1"/>
  <c r="C610" i="1"/>
  <c r="B610" i="1"/>
  <c r="Q609" i="1"/>
  <c r="O609" i="1"/>
  <c r="P609" i="1" s="1"/>
  <c r="M609" i="1"/>
  <c r="D609" i="1"/>
  <c r="C609" i="1"/>
  <c r="B609" i="1"/>
  <c r="Q608" i="1"/>
  <c r="P608" i="1"/>
  <c r="O608" i="1"/>
  <c r="M608" i="1"/>
  <c r="D608" i="1"/>
  <c r="C608" i="1"/>
  <c r="B608" i="1"/>
  <c r="Q607" i="1"/>
  <c r="O607" i="1"/>
  <c r="P607" i="1" s="1"/>
  <c r="M607" i="1"/>
  <c r="D607" i="1"/>
  <c r="C607" i="1"/>
  <c r="B607" i="1"/>
  <c r="Q606" i="1"/>
  <c r="O606" i="1"/>
  <c r="P606" i="1" s="1"/>
  <c r="M606" i="1"/>
  <c r="D606" i="1"/>
  <c r="C606" i="1"/>
  <c r="B606" i="1"/>
  <c r="Q605" i="1"/>
  <c r="O605" i="1"/>
  <c r="P605" i="1" s="1"/>
  <c r="M605" i="1"/>
  <c r="D605" i="1"/>
  <c r="C605" i="1"/>
  <c r="B605" i="1"/>
  <c r="Q604" i="1"/>
  <c r="O604" i="1"/>
  <c r="P604" i="1" s="1"/>
  <c r="M604" i="1"/>
  <c r="D604" i="1"/>
  <c r="C604" i="1"/>
  <c r="B604" i="1"/>
  <c r="Q603" i="1"/>
  <c r="O603" i="1"/>
  <c r="P603" i="1" s="1"/>
  <c r="M603" i="1"/>
  <c r="D603" i="1"/>
  <c r="C603" i="1"/>
  <c r="B603" i="1"/>
  <c r="Q602" i="1"/>
  <c r="O602" i="1"/>
  <c r="P602" i="1" s="1"/>
  <c r="M602" i="1"/>
  <c r="D602" i="1"/>
  <c r="C602" i="1"/>
  <c r="B602" i="1"/>
  <c r="Q601" i="1"/>
  <c r="P601" i="1"/>
  <c r="O601" i="1"/>
  <c r="M601" i="1"/>
  <c r="D601" i="1"/>
  <c r="C601" i="1"/>
  <c r="B601" i="1"/>
  <c r="Q600" i="1"/>
  <c r="O600" i="1"/>
  <c r="P600" i="1" s="1"/>
  <c r="M600" i="1"/>
  <c r="D600" i="1"/>
  <c r="C600" i="1"/>
  <c r="B600" i="1"/>
  <c r="Q599" i="1"/>
  <c r="O599" i="1"/>
  <c r="P599" i="1" s="1"/>
  <c r="M599" i="1"/>
  <c r="D599" i="1"/>
  <c r="C599" i="1"/>
  <c r="B599" i="1"/>
  <c r="Q598" i="1"/>
  <c r="O598" i="1"/>
  <c r="P598" i="1" s="1"/>
  <c r="M598" i="1"/>
  <c r="D598" i="1"/>
  <c r="C598" i="1"/>
  <c r="B598" i="1"/>
  <c r="Q597" i="1"/>
  <c r="O597" i="1"/>
  <c r="P597" i="1" s="1"/>
  <c r="M597" i="1"/>
  <c r="D597" i="1"/>
  <c r="C597" i="1"/>
  <c r="B597" i="1"/>
  <c r="Q596" i="1"/>
  <c r="O596" i="1"/>
  <c r="P596" i="1" s="1"/>
  <c r="M596" i="1"/>
  <c r="D596" i="1"/>
  <c r="C596" i="1"/>
  <c r="B596" i="1"/>
  <c r="Q595" i="1"/>
  <c r="O595" i="1"/>
  <c r="P595" i="1" s="1"/>
  <c r="M595" i="1"/>
  <c r="D595" i="1"/>
  <c r="C595" i="1"/>
  <c r="B595" i="1"/>
  <c r="Q594" i="1"/>
  <c r="O594" i="1"/>
  <c r="P594" i="1" s="1"/>
  <c r="M594" i="1"/>
  <c r="D594" i="1"/>
  <c r="C594" i="1"/>
  <c r="B594" i="1"/>
  <c r="Q593" i="1"/>
  <c r="P593" i="1"/>
  <c r="O593" i="1"/>
  <c r="M593" i="1"/>
  <c r="D593" i="1"/>
  <c r="C593" i="1"/>
  <c r="B593" i="1"/>
  <c r="Q592" i="1"/>
  <c r="O592" i="1"/>
  <c r="P592" i="1" s="1"/>
  <c r="M592" i="1"/>
  <c r="D592" i="1"/>
  <c r="C592" i="1"/>
  <c r="B592" i="1"/>
  <c r="Q591" i="1"/>
  <c r="O591" i="1"/>
  <c r="P591" i="1" s="1"/>
  <c r="M591" i="1"/>
  <c r="D591" i="1"/>
  <c r="C591" i="1"/>
  <c r="B591" i="1"/>
  <c r="Q590" i="1"/>
  <c r="O590" i="1"/>
  <c r="M590" i="1"/>
  <c r="D590" i="1"/>
  <c r="C590" i="1"/>
  <c r="B590" i="1"/>
  <c r="Q589" i="1"/>
  <c r="O589" i="1"/>
  <c r="M589" i="1"/>
  <c r="D589" i="1"/>
  <c r="C589" i="1"/>
  <c r="B589" i="1"/>
  <c r="Q588" i="1"/>
  <c r="O588" i="1"/>
  <c r="P588" i="1" s="1"/>
  <c r="P589" i="1" s="1"/>
  <c r="P590" i="1" s="1"/>
  <c r="M588" i="1"/>
  <c r="D588" i="1"/>
  <c r="C588" i="1"/>
  <c r="B588" i="1"/>
  <c r="Q587" i="1"/>
  <c r="O587" i="1"/>
  <c r="P587" i="1" s="1"/>
  <c r="M587" i="1"/>
  <c r="D587" i="1"/>
  <c r="C587" i="1"/>
  <c r="B587" i="1"/>
  <c r="Q586" i="1"/>
  <c r="O586" i="1"/>
  <c r="M586" i="1"/>
  <c r="D586" i="1"/>
  <c r="C586" i="1"/>
  <c r="B586" i="1"/>
  <c r="Q585" i="1"/>
  <c r="O585" i="1"/>
  <c r="P585" i="1" s="1"/>
  <c r="M585" i="1"/>
  <c r="D585" i="1"/>
  <c r="C585" i="1"/>
  <c r="B585" i="1"/>
  <c r="Q584" i="1"/>
  <c r="O584" i="1"/>
  <c r="P584" i="1" s="1"/>
  <c r="M584" i="1"/>
  <c r="D584" i="1"/>
  <c r="C584" i="1"/>
  <c r="B584" i="1"/>
  <c r="Q583" i="1"/>
  <c r="O583" i="1"/>
  <c r="P583" i="1" s="1"/>
  <c r="M583" i="1"/>
  <c r="D583" i="1"/>
  <c r="C583" i="1"/>
  <c r="B583" i="1"/>
  <c r="Q582" i="1"/>
  <c r="O582" i="1"/>
  <c r="P582" i="1" s="1"/>
  <c r="M582" i="1"/>
  <c r="D582" i="1"/>
  <c r="C582" i="1"/>
  <c r="B582" i="1"/>
  <c r="Q581" i="1"/>
  <c r="O581" i="1"/>
  <c r="P581" i="1" s="1"/>
  <c r="M581" i="1"/>
  <c r="D581" i="1"/>
  <c r="C581" i="1"/>
  <c r="B581" i="1"/>
  <c r="Q580" i="1"/>
  <c r="O580" i="1"/>
  <c r="P580" i="1" s="1"/>
  <c r="M580" i="1"/>
  <c r="D580" i="1"/>
  <c r="C580" i="1"/>
  <c r="B580" i="1"/>
  <c r="Q579" i="1"/>
  <c r="O579" i="1"/>
  <c r="P579" i="1" s="1"/>
  <c r="M579" i="1"/>
  <c r="D579" i="1"/>
  <c r="C579" i="1"/>
  <c r="B579" i="1"/>
  <c r="Q578" i="1"/>
  <c r="O578" i="1"/>
  <c r="P578" i="1" s="1"/>
  <c r="M578" i="1"/>
  <c r="D578" i="1"/>
  <c r="C578" i="1"/>
  <c r="B578" i="1"/>
  <c r="Q577" i="1"/>
  <c r="O577" i="1"/>
  <c r="P577" i="1" s="1"/>
  <c r="M577" i="1"/>
  <c r="D577" i="1"/>
  <c r="C577" i="1"/>
  <c r="B577" i="1"/>
  <c r="Q576" i="1"/>
  <c r="O576" i="1"/>
  <c r="P576" i="1" s="1"/>
  <c r="M576" i="1"/>
  <c r="D576" i="1"/>
  <c r="C576" i="1"/>
  <c r="B576" i="1"/>
  <c r="Q575" i="1"/>
  <c r="O575" i="1"/>
  <c r="P575" i="1" s="1"/>
  <c r="M575" i="1"/>
  <c r="D575" i="1"/>
  <c r="C575" i="1"/>
  <c r="B575" i="1"/>
  <c r="Q574" i="1"/>
  <c r="O574" i="1"/>
  <c r="P574" i="1" s="1"/>
  <c r="M574" i="1"/>
  <c r="D574" i="1"/>
  <c r="C574" i="1"/>
  <c r="B574" i="1"/>
  <c r="Q573" i="1"/>
  <c r="O573" i="1"/>
  <c r="P573" i="1" s="1"/>
  <c r="M573" i="1"/>
  <c r="D573" i="1"/>
  <c r="C573" i="1"/>
  <c r="B573" i="1"/>
  <c r="Q572" i="1"/>
  <c r="O572" i="1"/>
  <c r="P572" i="1" s="1"/>
  <c r="M572" i="1"/>
  <c r="D572" i="1"/>
  <c r="C572" i="1"/>
  <c r="B572" i="1"/>
  <c r="Q571" i="1"/>
  <c r="P571" i="1"/>
  <c r="O571" i="1"/>
  <c r="M571" i="1"/>
  <c r="D571" i="1"/>
  <c r="C571" i="1"/>
  <c r="B571" i="1"/>
  <c r="Q570" i="1"/>
  <c r="O570" i="1"/>
  <c r="P570" i="1" s="1"/>
  <c r="M570" i="1"/>
  <c r="D570" i="1"/>
  <c r="C570" i="1"/>
  <c r="B570" i="1"/>
  <c r="Q569" i="1"/>
  <c r="O569" i="1"/>
  <c r="P569" i="1" s="1"/>
  <c r="M569" i="1"/>
  <c r="D569" i="1"/>
  <c r="C569" i="1"/>
  <c r="B569" i="1"/>
  <c r="Q568" i="1"/>
  <c r="O568" i="1"/>
  <c r="P568" i="1" s="1"/>
  <c r="M568" i="1"/>
  <c r="D568" i="1"/>
  <c r="C568" i="1"/>
  <c r="B568" i="1"/>
  <c r="Q567" i="1"/>
  <c r="O567" i="1"/>
  <c r="P567" i="1" s="1"/>
  <c r="M567" i="1"/>
  <c r="D567" i="1"/>
  <c r="C567" i="1"/>
  <c r="B567" i="1"/>
  <c r="Q566" i="1"/>
  <c r="O566" i="1"/>
  <c r="P566" i="1" s="1"/>
  <c r="M566" i="1"/>
  <c r="D566" i="1"/>
  <c r="C566" i="1"/>
  <c r="B566" i="1"/>
  <c r="Q565" i="1"/>
  <c r="O565" i="1"/>
  <c r="P565" i="1" s="1"/>
  <c r="M565" i="1"/>
  <c r="D565" i="1"/>
  <c r="C565" i="1"/>
  <c r="B565" i="1"/>
  <c r="Q564" i="1"/>
  <c r="O564" i="1"/>
  <c r="P564" i="1" s="1"/>
  <c r="M564" i="1"/>
  <c r="D564" i="1"/>
  <c r="C564" i="1"/>
  <c r="B564" i="1"/>
  <c r="Q563" i="1"/>
  <c r="P563" i="1"/>
  <c r="O563" i="1"/>
  <c r="M563" i="1"/>
  <c r="D563" i="1"/>
  <c r="C563" i="1"/>
  <c r="B563" i="1"/>
  <c r="Q562" i="1"/>
  <c r="O562" i="1"/>
  <c r="P562" i="1" s="1"/>
  <c r="M562" i="1"/>
  <c r="D562" i="1"/>
  <c r="C562" i="1"/>
  <c r="B562" i="1"/>
  <c r="Q561" i="1"/>
  <c r="O561" i="1"/>
  <c r="P561" i="1" s="1"/>
  <c r="M561" i="1"/>
  <c r="D561" i="1"/>
  <c r="C561" i="1"/>
  <c r="B561" i="1"/>
  <c r="Q560" i="1"/>
  <c r="O560" i="1"/>
  <c r="P560" i="1" s="1"/>
  <c r="M560" i="1"/>
  <c r="D560" i="1"/>
  <c r="C560" i="1"/>
  <c r="B560" i="1"/>
  <c r="Q559" i="1"/>
  <c r="O559" i="1"/>
  <c r="P559" i="1" s="1"/>
  <c r="M559" i="1"/>
  <c r="D559" i="1"/>
  <c r="C559" i="1"/>
  <c r="B559" i="1"/>
  <c r="Q558" i="1"/>
  <c r="O558" i="1"/>
  <c r="P558" i="1" s="1"/>
  <c r="M558" i="1"/>
  <c r="D558" i="1"/>
  <c r="C558" i="1"/>
  <c r="B558" i="1"/>
  <c r="Q557" i="1"/>
  <c r="O557" i="1"/>
  <c r="P557" i="1" s="1"/>
  <c r="M557" i="1"/>
  <c r="D557" i="1"/>
  <c r="C557" i="1"/>
  <c r="B557" i="1"/>
  <c r="Q556" i="1"/>
  <c r="P556" i="1"/>
  <c r="O556" i="1"/>
  <c r="M556" i="1"/>
  <c r="D556" i="1"/>
  <c r="C556" i="1"/>
  <c r="B556" i="1"/>
  <c r="Q555" i="1"/>
  <c r="O555" i="1"/>
  <c r="P555" i="1" s="1"/>
  <c r="M555" i="1"/>
  <c r="D555" i="1"/>
  <c r="C555" i="1"/>
  <c r="B555" i="1"/>
  <c r="Q554" i="1"/>
  <c r="O554" i="1"/>
  <c r="P554" i="1" s="1"/>
  <c r="M554" i="1"/>
  <c r="D554" i="1"/>
  <c r="C554" i="1"/>
  <c r="B554" i="1"/>
  <c r="Q553" i="1"/>
  <c r="O553" i="1"/>
  <c r="P553" i="1" s="1"/>
  <c r="M553" i="1"/>
  <c r="D553" i="1"/>
  <c r="C553" i="1"/>
  <c r="B553" i="1"/>
  <c r="Q552" i="1"/>
  <c r="O552" i="1"/>
  <c r="M552" i="1"/>
  <c r="D552" i="1"/>
  <c r="C552" i="1"/>
  <c r="B552" i="1"/>
  <c r="Q551" i="1"/>
  <c r="O551" i="1"/>
  <c r="P551" i="1" s="1"/>
  <c r="P552" i="1" s="1"/>
  <c r="M551" i="1"/>
  <c r="D551" i="1"/>
  <c r="C551" i="1"/>
  <c r="B551" i="1"/>
  <c r="Q550" i="1"/>
  <c r="O550" i="1"/>
  <c r="P550" i="1" s="1"/>
  <c r="M550" i="1"/>
  <c r="D550" i="1"/>
  <c r="C550" i="1"/>
  <c r="B550" i="1"/>
  <c r="Q549" i="1"/>
  <c r="P549" i="1"/>
  <c r="O549" i="1"/>
  <c r="M549" i="1"/>
  <c r="D549" i="1"/>
  <c r="C549" i="1"/>
  <c r="B549" i="1"/>
  <c r="Q548" i="1"/>
  <c r="O548" i="1"/>
  <c r="P548" i="1" s="1"/>
  <c r="M548" i="1"/>
  <c r="D548" i="1"/>
  <c r="C548" i="1"/>
  <c r="B548" i="1"/>
  <c r="Q547" i="1"/>
  <c r="O547" i="1"/>
  <c r="P547" i="1" s="1"/>
  <c r="M547" i="1"/>
  <c r="D547" i="1"/>
  <c r="C547" i="1"/>
  <c r="B547" i="1"/>
  <c r="Q546" i="1"/>
  <c r="O546" i="1"/>
  <c r="P546" i="1" s="1"/>
  <c r="M546" i="1"/>
  <c r="D546" i="1"/>
  <c r="C546" i="1"/>
  <c r="B546" i="1"/>
  <c r="Q545" i="1"/>
  <c r="O545" i="1"/>
  <c r="P545" i="1" s="1"/>
  <c r="M545" i="1"/>
  <c r="D545" i="1"/>
  <c r="C545" i="1"/>
  <c r="B545" i="1"/>
  <c r="Q544" i="1"/>
  <c r="O544" i="1"/>
  <c r="P544" i="1" s="1"/>
  <c r="M544" i="1"/>
  <c r="D544" i="1"/>
  <c r="C544" i="1"/>
  <c r="B544" i="1"/>
  <c r="Q543" i="1"/>
  <c r="O543" i="1"/>
  <c r="P543" i="1" s="1"/>
  <c r="M543" i="1"/>
  <c r="D543" i="1"/>
  <c r="C543" i="1"/>
  <c r="B543" i="1"/>
  <c r="Q542" i="1"/>
  <c r="O542" i="1"/>
  <c r="P542" i="1" s="1"/>
  <c r="M542" i="1"/>
  <c r="D542" i="1"/>
  <c r="C542" i="1"/>
  <c r="B542" i="1"/>
  <c r="Q541" i="1"/>
  <c r="O541" i="1"/>
  <c r="P541" i="1" s="1"/>
  <c r="M541" i="1"/>
  <c r="D541" i="1"/>
  <c r="C541" i="1"/>
  <c r="B541" i="1"/>
  <c r="Q540" i="1"/>
  <c r="O540" i="1"/>
  <c r="P540" i="1" s="1"/>
  <c r="M540" i="1"/>
  <c r="D540" i="1"/>
  <c r="C540" i="1"/>
  <c r="B540" i="1"/>
  <c r="Q539" i="1"/>
  <c r="P539" i="1"/>
  <c r="O539" i="1"/>
  <c r="M539" i="1"/>
  <c r="D539" i="1"/>
  <c r="C539" i="1"/>
  <c r="B539" i="1"/>
  <c r="Q538" i="1"/>
  <c r="P538" i="1"/>
  <c r="O538" i="1"/>
  <c r="M538" i="1"/>
  <c r="D538" i="1"/>
  <c r="C538" i="1"/>
  <c r="B538" i="1"/>
  <c r="Q537" i="1"/>
  <c r="O537" i="1"/>
  <c r="P537" i="1" s="1"/>
  <c r="M537" i="1"/>
  <c r="D537" i="1"/>
  <c r="C537" i="1"/>
  <c r="B537" i="1"/>
  <c r="Q536" i="1"/>
  <c r="O536" i="1"/>
  <c r="P536" i="1" s="1"/>
  <c r="M536" i="1"/>
  <c r="D536" i="1"/>
  <c r="C536" i="1"/>
  <c r="B536" i="1"/>
  <c r="Q535" i="1"/>
  <c r="O535" i="1"/>
  <c r="P535" i="1" s="1"/>
  <c r="M535" i="1"/>
  <c r="D535" i="1"/>
  <c r="C535" i="1"/>
  <c r="B535" i="1"/>
  <c r="Q534" i="1"/>
  <c r="O534" i="1"/>
  <c r="P534" i="1" s="1"/>
  <c r="M534" i="1"/>
  <c r="D534" i="1"/>
  <c r="C534" i="1"/>
  <c r="B534" i="1"/>
  <c r="Q533" i="1"/>
  <c r="O533" i="1"/>
  <c r="P533" i="1" s="1"/>
  <c r="M533" i="1"/>
  <c r="D533" i="1"/>
  <c r="C533" i="1"/>
  <c r="B533" i="1"/>
  <c r="Q532" i="1"/>
  <c r="O532" i="1"/>
  <c r="P532" i="1" s="1"/>
  <c r="M532" i="1"/>
  <c r="D532" i="1"/>
  <c r="C532" i="1"/>
  <c r="B532" i="1"/>
  <c r="Q531" i="1"/>
  <c r="O531" i="1"/>
  <c r="P531" i="1" s="1"/>
  <c r="M531" i="1"/>
  <c r="D531" i="1"/>
  <c r="C531" i="1"/>
  <c r="B531" i="1"/>
  <c r="Q530" i="1"/>
  <c r="O530" i="1"/>
  <c r="P530" i="1" s="1"/>
  <c r="M530" i="1"/>
  <c r="D530" i="1"/>
  <c r="C530" i="1"/>
  <c r="B530" i="1"/>
  <c r="Q529" i="1"/>
  <c r="O529" i="1"/>
  <c r="P529" i="1" s="1"/>
  <c r="M529" i="1"/>
  <c r="D529" i="1"/>
  <c r="C529" i="1"/>
  <c r="B529" i="1"/>
  <c r="Q528" i="1"/>
  <c r="O528" i="1"/>
  <c r="P528" i="1" s="1"/>
  <c r="M528" i="1"/>
  <c r="D528" i="1"/>
  <c r="C528" i="1"/>
  <c r="B528" i="1"/>
  <c r="Q527" i="1"/>
  <c r="O527" i="1"/>
  <c r="P527" i="1" s="1"/>
  <c r="M527" i="1"/>
  <c r="D527" i="1"/>
  <c r="C527" i="1"/>
  <c r="B527" i="1"/>
  <c r="Q526" i="1"/>
  <c r="O526" i="1"/>
  <c r="P526" i="1" s="1"/>
  <c r="M526" i="1"/>
  <c r="D526" i="1"/>
  <c r="C526" i="1"/>
  <c r="B526" i="1"/>
  <c r="Q525" i="1"/>
  <c r="P525" i="1"/>
  <c r="O525" i="1"/>
  <c r="M525" i="1"/>
  <c r="D525" i="1"/>
  <c r="C525" i="1"/>
  <c r="B525" i="1"/>
  <c r="Q524" i="1"/>
  <c r="O524" i="1"/>
  <c r="P524" i="1" s="1"/>
  <c r="M524" i="1"/>
  <c r="D524" i="1"/>
  <c r="C524" i="1"/>
  <c r="B524" i="1"/>
  <c r="Q523" i="1"/>
  <c r="O523" i="1"/>
  <c r="P523" i="1" s="1"/>
  <c r="M523" i="1"/>
  <c r="D523" i="1"/>
  <c r="C523" i="1"/>
  <c r="B523" i="1"/>
  <c r="Q522" i="1"/>
  <c r="O522" i="1"/>
  <c r="M522" i="1"/>
  <c r="D522" i="1"/>
  <c r="C522" i="1"/>
  <c r="B522" i="1"/>
  <c r="Q521" i="1"/>
  <c r="O521" i="1"/>
  <c r="P521" i="1" s="1"/>
  <c r="M521" i="1"/>
  <c r="D521" i="1"/>
  <c r="C521" i="1"/>
  <c r="B521" i="1"/>
  <c r="Q520" i="1"/>
  <c r="P520" i="1"/>
  <c r="O520" i="1"/>
  <c r="M520" i="1"/>
  <c r="D520" i="1"/>
  <c r="C520" i="1"/>
  <c r="B520" i="1"/>
  <c r="Q519" i="1"/>
  <c r="P519" i="1"/>
  <c r="O519" i="1"/>
  <c r="M519" i="1"/>
  <c r="D519" i="1"/>
  <c r="C519" i="1"/>
  <c r="B519" i="1"/>
  <c r="Q518" i="1"/>
  <c r="O518" i="1"/>
  <c r="P518" i="1" s="1"/>
  <c r="M518" i="1"/>
  <c r="D518" i="1"/>
  <c r="C518" i="1"/>
  <c r="B518" i="1"/>
  <c r="Q517" i="1"/>
  <c r="O517" i="1"/>
  <c r="P517" i="1" s="1"/>
  <c r="M517" i="1"/>
  <c r="D517" i="1"/>
  <c r="C517" i="1"/>
  <c r="B517" i="1"/>
  <c r="Q516" i="1"/>
  <c r="O516" i="1"/>
  <c r="P516" i="1" s="1"/>
  <c r="M516" i="1"/>
  <c r="D516" i="1"/>
  <c r="C516" i="1"/>
  <c r="B516" i="1"/>
  <c r="Q515" i="1"/>
  <c r="O515" i="1"/>
  <c r="P515" i="1" s="1"/>
  <c r="M515" i="1"/>
  <c r="D515" i="1"/>
  <c r="C515" i="1"/>
  <c r="B515" i="1"/>
  <c r="Q514" i="1"/>
  <c r="O514" i="1"/>
  <c r="P514" i="1" s="1"/>
  <c r="M514" i="1"/>
  <c r="D514" i="1"/>
  <c r="C514" i="1"/>
  <c r="B514" i="1"/>
  <c r="Q513" i="1"/>
  <c r="O513" i="1"/>
  <c r="P513" i="1" s="1"/>
  <c r="M513" i="1"/>
  <c r="D513" i="1"/>
  <c r="C513" i="1"/>
  <c r="B513" i="1"/>
  <c r="Q512" i="1"/>
  <c r="O512" i="1"/>
  <c r="P512" i="1" s="1"/>
  <c r="M512" i="1"/>
  <c r="D512" i="1"/>
  <c r="C512" i="1"/>
  <c r="B512" i="1"/>
  <c r="Q511" i="1"/>
  <c r="O511" i="1"/>
  <c r="P511" i="1" s="1"/>
  <c r="M511" i="1"/>
  <c r="D511" i="1"/>
  <c r="C511" i="1"/>
  <c r="B511" i="1"/>
  <c r="Q510" i="1"/>
  <c r="P510" i="1"/>
  <c r="O510" i="1"/>
  <c r="M510" i="1"/>
  <c r="D510" i="1"/>
  <c r="C510" i="1"/>
  <c r="B510" i="1"/>
  <c r="Q509" i="1"/>
  <c r="O509" i="1"/>
  <c r="P509" i="1" s="1"/>
  <c r="M509" i="1"/>
  <c r="D509" i="1"/>
  <c r="C509" i="1"/>
  <c r="B509" i="1"/>
  <c r="Q508" i="1"/>
  <c r="O508" i="1"/>
  <c r="P508" i="1" s="1"/>
  <c r="M508" i="1"/>
  <c r="D508" i="1"/>
  <c r="C508" i="1"/>
  <c r="B508" i="1"/>
  <c r="Q507" i="1"/>
  <c r="O507" i="1"/>
  <c r="P507" i="1" s="1"/>
  <c r="M507" i="1"/>
  <c r="D507" i="1"/>
  <c r="C507" i="1"/>
  <c r="B507" i="1"/>
  <c r="Q506" i="1"/>
  <c r="P506" i="1"/>
  <c r="O506" i="1"/>
  <c r="M506" i="1"/>
  <c r="D506" i="1"/>
  <c r="C506" i="1"/>
  <c r="B506" i="1"/>
  <c r="Q505" i="1"/>
  <c r="O505" i="1"/>
  <c r="P505" i="1" s="1"/>
  <c r="M505" i="1"/>
  <c r="D505" i="1"/>
  <c r="C505" i="1"/>
  <c r="B505" i="1"/>
  <c r="Q504" i="1"/>
  <c r="O504" i="1"/>
  <c r="P504" i="1" s="1"/>
  <c r="M504" i="1"/>
  <c r="D504" i="1"/>
  <c r="C504" i="1"/>
  <c r="B504" i="1"/>
  <c r="Q503" i="1"/>
  <c r="O503" i="1"/>
  <c r="P503" i="1" s="1"/>
  <c r="M503" i="1"/>
  <c r="D503" i="1"/>
  <c r="C503" i="1"/>
  <c r="B503" i="1"/>
  <c r="Q502" i="1"/>
  <c r="O502" i="1"/>
  <c r="P502" i="1" s="1"/>
  <c r="M502" i="1"/>
  <c r="D502" i="1"/>
  <c r="C502" i="1"/>
  <c r="B502" i="1"/>
  <c r="Q501" i="1"/>
  <c r="P501" i="1"/>
  <c r="O501" i="1"/>
  <c r="M501" i="1"/>
  <c r="D501" i="1"/>
  <c r="C501" i="1"/>
  <c r="B501" i="1"/>
  <c r="Q500" i="1"/>
  <c r="O500" i="1"/>
  <c r="P500" i="1" s="1"/>
  <c r="M500" i="1"/>
  <c r="D500" i="1"/>
  <c r="C500" i="1"/>
  <c r="B500" i="1"/>
  <c r="Q499" i="1"/>
  <c r="O499" i="1"/>
  <c r="P499" i="1" s="1"/>
  <c r="M499" i="1"/>
  <c r="D499" i="1"/>
  <c r="C499" i="1"/>
  <c r="B499" i="1"/>
  <c r="Q498" i="1"/>
  <c r="O498" i="1"/>
  <c r="P498" i="1" s="1"/>
  <c r="M498" i="1"/>
  <c r="D498" i="1"/>
  <c r="C498" i="1"/>
  <c r="B498" i="1"/>
  <c r="Q497" i="1"/>
  <c r="O497" i="1"/>
  <c r="P497" i="1" s="1"/>
  <c r="M497" i="1"/>
  <c r="D497" i="1"/>
  <c r="C497" i="1"/>
  <c r="B497" i="1"/>
  <c r="Q496" i="1"/>
  <c r="P496" i="1"/>
  <c r="O496" i="1"/>
  <c r="M496" i="1"/>
  <c r="D496" i="1"/>
  <c r="C496" i="1"/>
  <c r="B496" i="1"/>
  <c r="Q495" i="1"/>
  <c r="O495" i="1"/>
  <c r="P495" i="1" s="1"/>
  <c r="M495" i="1"/>
  <c r="D495" i="1"/>
  <c r="C495" i="1"/>
  <c r="B495" i="1"/>
  <c r="Q494" i="1"/>
  <c r="O494" i="1"/>
  <c r="P494" i="1" s="1"/>
  <c r="M494" i="1"/>
  <c r="D494" i="1"/>
  <c r="C494" i="1"/>
  <c r="B494" i="1"/>
  <c r="Q493" i="1"/>
  <c r="O493" i="1"/>
  <c r="P493" i="1" s="1"/>
  <c r="M493" i="1"/>
  <c r="D493" i="1"/>
  <c r="C493" i="1"/>
  <c r="B493" i="1"/>
  <c r="Q492" i="1"/>
  <c r="O492" i="1"/>
  <c r="P492" i="1" s="1"/>
  <c r="M492" i="1"/>
  <c r="D492" i="1"/>
  <c r="C492" i="1"/>
  <c r="B492" i="1"/>
  <c r="Q491" i="1"/>
  <c r="O491" i="1"/>
  <c r="P491" i="1" s="1"/>
  <c r="M491" i="1"/>
  <c r="D491" i="1"/>
  <c r="C491" i="1"/>
  <c r="B491" i="1"/>
  <c r="Q490" i="1"/>
  <c r="O490" i="1"/>
  <c r="P490" i="1" s="1"/>
  <c r="M490" i="1"/>
  <c r="D490" i="1"/>
  <c r="C490" i="1"/>
  <c r="B490" i="1"/>
  <c r="Q489" i="1"/>
  <c r="O489" i="1"/>
  <c r="P489" i="1" s="1"/>
  <c r="M489" i="1"/>
  <c r="D489" i="1"/>
  <c r="C489" i="1"/>
  <c r="B489" i="1"/>
  <c r="Q488" i="1"/>
  <c r="O488" i="1"/>
  <c r="P488" i="1" s="1"/>
  <c r="M488" i="1"/>
  <c r="D488" i="1"/>
  <c r="C488" i="1"/>
  <c r="B488" i="1"/>
  <c r="Q487" i="1"/>
  <c r="O487" i="1"/>
  <c r="P487" i="1" s="1"/>
  <c r="M487" i="1"/>
  <c r="D487" i="1"/>
  <c r="C487" i="1"/>
  <c r="B487" i="1"/>
  <c r="Q486" i="1"/>
  <c r="O486" i="1"/>
  <c r="P486" i="1" s="1"/>
  <c r="M486" i="1"/>
  <c r="D486" i="1"/>
  <c r="C486" i="1"/>
  <c r="B486" i="1"/>
  <c r="Q485" i="1"/>
  <c r="O485" i="1"/>
  <c r="P485" i="1" s="1"/>
  <c r="M485" i="1"/>
  <c r="D485" i="1"/>
  <c r="C485" i="1"/>
  <c r="B485" i="1"/>
  <c r="Q484" i="1"/>
  <c r="O484" i="1"/>
  <c r="P484" i="1" s="1"/>
  <c r="M484" i="1"/>
  <c r="D484" i="1"/>
  <c r="C484" i="1"/>
  <c r="B484" i="1"/>
  <c r="Q483" i="1"/>
  <c r="O483" i="1"/>
  <c r="P483" i="1" s="1"/>
  <c r="M483" i="1"/>
  <c r="D483" i="1"/>
  <c r="C483" i="1"/>
  <c r="B483" i="1"/>
  <c r="Q482" i="1"/>
  <c r="O482" i="1"/>
  <c r="P482" i="1" s="1"/>
  <c r="M482" i="1"/>
  <c r="D482" i="1"/>
  <c r="C482" i="1"/>
  <c r="B482" i="1"/>
  <c r="Q481" i="1"/>
  <c r="O481" i="1"/>
  <c r="P481" i="1" s="1"/>
  <c r="M481" i="1"/>
  <c r="D481" i="1"/>
  <c r="C481" i="1"/>
  <c r="B481" i="1"/>
  <c r="Q480" i="1"/>
  <c r="O480" i="1"/>
  <c r="P480" i="1" s="1"/>
  <c r="M480" i="1"/>
  <c r="D480" i="1"/>
  <c r="C480" i="1"/>
  <c r="B480" i="1"/>
  <c r="Q479" i="1"/>
  <c r="O479" i="1"/>
  <c r="P479" i="1" s="1"/>
  <c r="M479" i="1"/>
  <c r="D479" i="1"/>
  <c r="C479" i="1"/>
  <c r="B479" i="1"/>
  <c r="Q478" i="1"/>
  <c r="O478" i="1"/>
  <c r="P478" i="1" s="1"/>
  <c r="M478" i="1"/>
  <c r="D478" i="1"/>
  <c r="C478" i="1"/>
  <c r="B478" i="1"/>
  <c r="Q477" i="1"/>
  <c r="P477" i="1"/>
  <c r="O477" i="1"/>
  <c r="M477" i="1"/>
  <c r="D477" i="1"/>
  <c r="C477" i="1"/>
  <c r="B477" i="1"/>
  <c r="Q476" i="1"/>
  <c r="O476" i="1"/>
  <c r="P476" i="1" s="1"/>
  <c r="M476" i="1"/>
  <c r="D476" i="1"/>
  <c r="C476" i="1"/>
  <c r="B476" i="1"/>
  <c r="Q475" i="1"/>
  <c r="O475" i="1"/>
  <c r="P475" i="1" s="1"/>
  <c r="M475" i="1"/>
  <c r="D475" i="1"/>
  <c r="C475" i="1"/>
  <c r="B475" i="1"/>
  <c r="Q474" i="1"/>
  <c r="O474" i="1"/>
  <c r="P474" i="1" s="1"/>
  <c r="M474" i="1"/>
  <c r="D474" i="1"/>
  <c r="C474" i="1"/>
  <c r="B474" i="1"/>
  <c r="Q473" i="1"/>
  <c r="O473" i="1"/>
  <c r="P473" i="1" s="1"/>
  <c r="M473" i="1"/>
  <c r="D473" i="1"/>
  <c r="C473" i="1"/>
  <c r="B473" i="1"/>
  <c r="Q472" i="1"/>
  <c r="P472" i="1"/>
  <c r="O472" i="1"/>
  <c r="M472" i="1"/>
  <c r="D472" i="1"/>
  <c r="C472" i="1"/>
  <c r="B472" i="1"/>
  <c r="Q471" i="1"/>
  <c r="P471" i="1"/>
  <c r="O471" i="1"/>
  <c r="M471" i="1"/>
  <c r="D471" i="1"/>
  <c r="C471" i="1"/>
  <c r="B471" i="1"/>
  <c r="Q470" i="1"/>
  <c r="O470" i="1"/>
  <c r="P470" i="1" s="1"/>
  <c r="M470" i="1"/>
  <c r="D470" i="1"/>
  <c r="C470" i="1"/>
  <c r="B470" i="1"/>
  <c r="Q469" i="1"/>
  <c r="O469" i="1"/>
  <c r="P469" i="1" s="1"/>
  <c r="M469" i="1"/>
  <c r="D469" i="1"/>
  <c r="C469" i="1"/>
  <c r="B469" i="1"/>
  <c r="Q468" i="1"/>
  <c r="O468" i="1"/>
  <c r="P468" i="1" s="1"/>
  <c r="M468" i="1"/>
  <c r="D468" i="1"/>
  <c r="C468" i="1"/>
  <c r="B468" i="1"/>
  <c r="Q467" i="1"/>
  <c r="O467" i="1"/>
  <c r="P467" i="1" s="1"/>
  <c r="M467" i="1"/>
  <c r="D467" i="1"/>
  <c r="C467" i="1"/>
  <c r="B467" i="1"/>
  <c r="Q466" i="1"/>
  <c r="O466" i="1"/>
  <c r="P466" i="1" s="1"/>
  <c r="M466" i="1"/>
  <c r="D466" i="1"/>
  <c r="C466" i="1"/>
  <c r="B466" i="1"/>
  <c r="Q465" i="1"/>
  <c r="O465" i="1"/>
  <c r="P465" i="1" s="1"/>
  <c r="M465" i="1"/>
  <c r="D465" i="1"/>
  <c r="C465" i="1"/>
  <c r="B465" i="1"/>
  <c r="Q464" i="1"/>
  <c r="O464" i="1"/>
  <c r="M464" i="1"/>
  <c r="D464" i="1"/>
  <c r="C464" i="1"/>
  <c r="B464" i="1"/>
  <c r="Q463" i="1"/>
  <c r="O463" i="1"/>
  <c r="P463" i="1" s="1"/>
  <c r="M463" i="1"/>
  <c r="D463" i="1"/>
  <c r="C463" i="1"/>
  <c r="B463" i="1"/>
  <c r="Q462" i="1"/>
  <c r="O462" i="1"/>
  <c r="P462" i="1" s="1"/>
  <c r="M462" i="1"/>
  <c r="D462" i="1"/>
  <c r="C462" i="1"/>
  <c r="B462" i="1"/>
  <c r="Q461" i="1"/>
  <c r="O461" i="1"/>
  <c r="P461" i="1" s="1"/>
  <c r="M461" i="1"/>
  <c r="D461" i="1"/>
  <c r="C461" i="1"/>
  <c r="B461" i="1"/>
  <c r="Q460" i="1"/>
  <c r="O460" i="1"/>
  <c r="P460" i="1" s="1"/>
  <c r="M460" i="1"/>
  <c r="D460" i="1"/>
  <c r="C460" i="1"/>
  <c r="B460" i="1"/>
  <c r="Q459" i="1"/>
  <c r="O459" i="1"/>
  <c r="P459" i="1" s="1"/>
  <c r="M459" i="1"/>
  <c r="D459" i="1"/>
  <c r="C459" i="1"/>
  <c r="B459" i="1"/>
  <c r="Q458" i="1"/>
  <c r="O458" i="1"/>
  <c r="P458" i="1" s="1"/>
  <c r="M458" i="1"/>
  <c r="D458" i="1"/>
  <c r="C458" i="1"/>
  <c r="B458" i="1"/>
  <c r="Q457" i="1"/>
  <c r="O457" i="1"/>
  <c r="P457" i="1" s="1"/>
  <c r="M457" i="1"/>
  <c r="D457" i="1"/>
  <c r="C457" i="1"/>
  <c r="B457" i="1"/>
  <c r="Q456" i="1"/>
  <c r="O456" i="1"/>
  <c r="P456" i="1" s="1"/>
  <c r="M456" i="1"/>
  <c r="D456" i="1"/>
  <c r="C456" i="1"/>
  <c r="B456" i="1"/>
  <c r="Q455" i="1"/>
  <c r="O455" i="1"/>
  <c r="P455" i="1" s="1"/>
  <c r="M455" i="1"/>
  <c r="D455" i="1"/>
  <c r="C455" i="1"/>
  <c r="B455" i="1"/>
  <c r="Q454" i="1"/>
  <c r="P454" i="1"/>
  <c r="O454" i="1"/>
  <c r="M454" i="1"/>
  <c r="D454" i="1"/>
  <c r="C454" i="1"/>
  <c r="B454" i="1"/>
  <c r="Q453" i="1"/>
  <c r="P453" i="1"/>
  <c r="O453" i="1"/>
  <c r="M453" i="1"/>
  <c r="D453" i="1"/>
  <c r="C453" i="1"/>
  <c r="B453" i="1"/>
  <c r="Q452" i="1"/>
  <c r="O452" i="1"/>
  <c r="P452" i="1" s="1"/>
  <c r="M452" i="1"/>
  <c r="D452" i="1"/>
  <c r="C452" i="1"/>
  <c r="B452" i="1"/>
  <c r="Q451" i="1"/>
  <c r="P451" i="1"/>
  <c r="O451" i="1"/>
  <c r="M451" i="1"/>
  <c r="D451" i="1"/>
  <c r="C451" i="1"/>
  <c r="B451" i="1"/>
  <c r="Q450" i="1"/>
  <c r="O450" i="1"/>
  <c r="P450" i="1" s="1"/>
  <c r="M450" i="1"/>
  <c r="D450" i="1"/>
  <c r="C450" i="1"/>
  <c r="B450" i="1"/>
  <c r="Q449" i="1"/>
  <c r="O449" i="1"/>
  <c r="P449" i="1" s="1"/>
  <c r="M449" i="1"/>
  <c r="D449" i="1"/>
  <c r="C449" i="1"/>
  <c r="B449" i="1"/>
  <c r="Q448" i="1"/>
  <c r="O448" i="1"/>
  <c r="P448" i="1" s="1"/>
  <c r="M448" i="1"/>
  <c r="D448" i="1"/>
  <c r="C448" i="1"/>
  <c r="B448" i="1"/>
  <c r="Q447" i="1"/>
  <c r="O447" i="1"/>
  <c r="P447" i="1" s="1"/>
  <c r="M447" i="1"/>
  <c r="D447" i="1"/>
  <c r="C447" i="1"/>
  <c r="B447" i="1"/>
  <c r="Q446" i="1"/>
  <c r="O446" i="1"/>
  <c r="P446" i="1" s="1"/>
  <c r="M446" i="1"/>
  <c r="D446" i="1"/>
  <c r="C446" i="1"/>
  <c r="B446" i="1"/>
  <c r="Q445" i="1"/>
  <c r="O445" i="1"/>
  <c r="P445" i="1" s="1"/>
  <c r="M445" i="1"/>
  <c r="D445" i="1"/>
  <c r="C445" i="1"/>
  <c r="B445" i="1"/>
  <c r="Q444" i="1"/>
  <c r="O444" i="1"/>
  <c r="P444" i="1" s="1"/>
  <c r="M444" i="1"/>
  <c r="D444" i="1"/>
  <c r="C444" i="1"/>
  <c r="B444" i="1"/>
  <c r="Q443" i="1"/>
  <c r="O443" i="1"/>
  <c r="P443" i="1" s="1"/>
  <c r="M443" i="1"/>
  <c r="D443" i="1"/>
  <c r="C443" i="1"/>
  <c r="B443" i="1"/>
  <c r="Q442" i="1"/>
  <c r="O442" i="1"/>
  <c r="P442" i="1" s="1"/>
  <c r="M442" i="1"/>
  <c r="D442" i="1"/>
  <c r="C442" i="1"/>
  <c r="B442" i="1"/>
  <c r="Q441" i="1"/>
  <c r="O441" i="1"/>
  <c r="P441" i="1" s="1"/>
  <c r="M441" i="1"/>
  <c r="D441" i="1"/>
  <c r="C441" i="1"/>
  <c r="B441" i="1"/>
  <c r="Q440" i="1"/>
  <c r="O440" i="1"/>
  <c r="P440" i="1" s="1"/>
  <c r="M440" i="1"/>
  <c r="D440" i="1"/>
  <c r="C440" i="1"/>
  <c r="B440" i="1"/>
  <c r="Q439" i="1"/>
  <c r="P439" i="1"/>
  <c r="O439" i="1"/>
  <c r="M439" i="1"/>
  <c r="D439" i="1"/>
  <c r="C439" i="1"/>
  <c r="B439" i="1"/>
  <c r="Q438" i="1"/>
  <c r="O438" i="1"/>
  <c r="P438" i="1" s="1"/>
  <c r="M438" i="1"/>
  <c r="D438" i="1"/>
  <c r="C438" i="1"/>
  <c r="B438" i="1"/>
  <c r="Q437" i="1"/>
  <c r="O437" i="1"/>
  <c r="P437" i="1" s="1"/>
  <c r="M437" i="1"/>
  <c r="D437" i="1"/>
  <c r="C437" i="1"/>
  <c r="B437" i="1"/>
  <c r="Q436" i="1"/>
  <c r="O436" i="1"/>
  <c r="P436" i="1" s="1"/>
  <c r="M436" i="1"/>
  <c r="D436" i="1"/>
  <c r="C436" i="1"/>
  <c r="B436" i="1"/>
  <c r="Q435" i="1"/>
  <c r="O435" i="1"/>
  <c r="P435" i="1" s="1"/>
  <c r="M435" i="1"/>
  <c r="D435" i="1"/>
  <c r="C435" i="1"/>
  <c r="B435" i="1"/>
  <c r="Q434" i="1"/>
  <c r="O434" i="1"/>
  <c r="P434" i="1" s="1"/>
  <c r="M434" i="1"/>
  <c r="D434" i="1"/>
  <c r="C434" i="1"/>
  <c r="B434" i="1"/>
  <c r="Q433" i="1"/>
  <c r="O433" i="1"/>
  <c r="P433" i="1" s="1"/>
  <c r="M433" i="1"/>
  <c r="D433" i="1"/>
  <c r="C433" i="1"/>
  <c r="B433" i="1"/>
  <c r="Q432" i="1"/>
  <c r="O432" i="1"/>
  <c r="M432" i="1"/>
  <c r="D432" i="1"/>
  <c r="C432" i="1"/>
  <c r="B432" i="1"/>
  <c r="Q431" i="1"/>
  <c r="O431" i="1"/>
  <c r="P431" i="1" s="1"/>
  <c r="M431" i="1"/>
  <c r="D431" i="1"/>
  <c r="C431" i="1"/>
  <c r="B431" i="1"/>
  <c r="Q430" i="1"/>
  <c r="O430" i="1"/>
  <c r="P430" i="1" s="1"/>
  <c r="M430" i="1"/>
  <c r="D430" i="1"/>
  <c r="C430" i="1"/>
  <c r="B430" i="1"/>
  <c r="Q429" i="1"/>
  <c r="O429" i="1"/>
  <c r="P429" i="1" s="1"/>
  <c r="M429" i="1"/>
  <c r="D429" i="1"/>
  <c r="C429" i="1"/>
  <c r="B429" i="1"/>
  <c r="Q428" i="1"/>
  <c r="O428" i="1"/>
  <c r="P428" i="1" s="1"/>
  <c r="M428" i="1"/>
  <c r="D428" i="1"/>
  <c r="C428" i="1"/>
  <c r="B428" i="1"/>
  <c r="Q427" i="1"/>
  <c r="P427" i="1"/>
  <c r="O427" i="1"/>
  <c r="M427" i="1"/>
  <c r="D427" i="1"/>
  <c r="C427" i="1"/>
  <c r="B427" i="1"/>
  <c r="Q426" i="1"/>
  <c r="O426" i="1"/>
  <c r="P426" i="1" s="1"/>
  <c r="M426" i="1"/>
  <c r="D426" i="1"/>
  <c r="C426" i="1"/>
  <c r="B426" i="1"/>
  <c r="Q425" i="1"/>
  <c r="O425" i="1"/>
  <c r="P425" i="1" s="1"/>
  <c r="M425" i="1"/>
  <c r="D425" i="1"/>
  <c r="C425" i="1"/>
  <c r="B425" i="1"/>
  <c r="Q424" i="1"/>
  <c r="P424" i="1"/>
  <c r="O424" i="1"/>
  <c r="M424" i="1"/>
  <c r="D424" i="1"/>
  <c r="C424" i="1"/>
  <c r="B424" i="1"/>
  <c r="Q423" i="1"/>
  <c r="O423" i="1"/>
  <c r="P423" i="1" s="1"/>
  <c r="M423" i="1"/>
  <c r="D423" i="1"/>
  <c r="C423" i="1"/>
  <c r="B423" i="1"/>
  <c r="Q422" i="1"/>
  <c r="O422" i="1"/>
  <c r="P422" i="1" s="1"/>
  <c r="M422" i="1"/>
  <c r="D422" i="1"/>
  <c r="C422" i="1"/>
  <c r="B422" i="1"/>
  <c r="Q421" i="1"/>
  <c r="P421" i="1"/>
  <c r="O421" i="1"/>
  <c r="M421" i="1"/>
  <c r="D421" i="1"/>
  <c r="C421" i="1"/>
  <c r="B421" i="1"/>
  <c r="Q420" i="1"/>
  <c r="O420" i="1"/>
  <c r="P420" i="1" s="1"/>
  <c r="M420" i="1"/>
  <c r="D420" i="1"/>
  <c r="C420" i="1"/>
  <c r="B420" i="1"/>
  <c r="Q419" i="1"/>
  <c r="O419" i="1"/>
  <c r="P419" i="1" s="1"/>
  <c r="M419" i="1"/>
  <c r="D419" i="1"/>
  <c r="C419" i="1"/>
  <c r="B419" i="1"/>
  <c r="Q418" i="1"/>
  <c r="O418" i="1"/>
  <c r="P418" i="1" s="1"/>
  <c r="M418" i="1"/>
  <c r="D418" i="1"/>
  <c r="C418" i="1"/>
  <c r="B418" i="1"/>
  <c r="Q417" i="1"/>
  <c r="O417" i="1"/>
  <c r="P417" i="1" s="1"/>
  <c r="M417" i="1"/>
  <c r="D417" i="1"/>
  <c r="C417" i="1"/>
  <c r="B417" i="1"/>
  <c r="Q416" i="1"/>
  <c r="O416" i="1"/>
  <c r="P416" i="1" s="1"/>
  <c r="M416" i="1"/>
  <c r="D416" i="1"/>
  <c r="C416" i="1"/>
  <c r="B416" i="1"/>
  <c r="Q415" i="1"/>
  <c r="O415" i="1"/>
  <c r="P415" i="1" s="1"/>
  <c r="M415" i="1"/>
  <c r="D415" i="1"/>
  <c r="C415" i="1"/>
  <c r="B415" i="1"/>
  <c r="Q414" i="1"/>
  <c r="O414" i="1"/>
  <c r="P414" i="1" s="1"/>
  <c r="M414" i="1"/>
  <c r="D414" i="1"/>
  <c r="C414" i="1"/>
  <c r="B414" i="1"/>
  <c r="Q413" i="1"/>
  <c r="O413" i="1"/>
  <c r="P413" i="1" s="1"/>
  <c r="M413" i="1"/>
  <c r="D413" i="1"/>
  <c r="C413" i="1"/>
  <c r="B413" i="1"/>
  <c r="Q412" i="1"/>
  <c r="O412" i="1"/>
  <c r="P412" i="1" s="1"/>
  <c r="M412" i="1"/>
  <c r="D412" i="1"/>
  <c r="C412" i="1"/>
  <c r="B412" i="1"/>
  <c r="Q411" i="1"/>
  <c r="O411" i="1"/>
  <c r="P411" i="1" s="1"/>
  <c r="M411" i="1"/>
  <c r="D411" i="1"/>
  <c r="C411" i="1"/>
  <c r="B411" i="1"/>
  <c r="Q410" i="1"/>
  <c r="P410" i="1"/>
  <c r="O410" i="1"/>
  <c r="M410" i="1"/>
  <c r="D410" i="1"/>
  <c r="C410" i="1"/>
  <c r="B410" i="1"/>
  <c r="Q409" i="1"/>
  <c r="O409" i="1"/>
  <c r="P409" i="1" s="1"/>
  <c r="M409" i="1"/>
  <c r="D409" i="1"/>
  <c r="C409" i="1"/>
  <c r="B409" i="1"/>
  <c r="Q408" i="1"/>
  <c r="O408" i="1"/>
  <c r="P408" i="1" s="1"/>
  <c r="M408" i="1"/>
  <c r="D408" i="1"/>
  <c r="C408" i="1"/>
  <c r="B408" i="1"/>
  <c r="Q407" i="1"/>
  <c r="O407" i="1"/>
  <c r="P407" i="1" s="1"/>
  <c r="M407" i="1"/>
  <c r="D407" i="1"/>
  <c r="C407" i="1"/>
  <c r="B407" i="1"/>
  <c r="Q406" i="1"/>
  <c r="O406" i="1"/>
  <c r="P406" i="1" s="1"/>
  <c r="M406" i="1"/>
  <c r="D406" i="1"/>
  <c r="C406" i="1"/>
  <c r="B406" i="1"/>
  <c r="Q405" i="1"/>
  <c r="O405" i="1"/>
  <c r="P405" i="1" s="1"/>
  <c r="M405" i="1"/>
  <c r="D405" i="1"/>
  <c r="C405" i="1"/>
  <c r="B405" i="1"/>
  <c r="Q404" i="1"/>
  <c r="O404" i="1"/>
  <c r="P404" i="1" s="1"/>
  <c r="M404" i="1"/>
  <c r="D404" i="1"/>
  <c r="C404" i="1"/>
  <c r="B404" i="1"/>
  <c r="Q403" i="1"/>
  <c r="P403" i="1"/>
  <c r="O403" i="1"/>
  <c r="M403" i="1"/>
  <c r="D403" i="1"/>
  <c r="C403" i="1"/>
  <c r="B403" i="1"/>
  <c r="Q402" i="1"/>
  <c r="O402" i="1"/>
  <c r="P402" i="1" s="1"/>
  <c r="M402" i="1"/>
  <c r="D402" i="1"/>
  <c r="C402" i="1"/>
  <c r="B402" i="1"/>
  <c r="Q401" i="1"/>
  <c r="O401" i="1"/>
  <c r="P401" i="1" s="1"/>
  <c r="M401" i="1"/>
  <c r="D401" i="1"/>
  <c r="C401" i="1"/>
  <c r="B401" i="1"/>
  <c r="Q400" i="1"/>
  <c r="O400" i="1"/>
  <c r="P400" i="1" s="1"/>
  <c r="M400" i="1"/>
  <c r="D400" i="1"/>
  <c r="C400" i="1"/>
  <c r="B400" i="1"/>
  <c r="Q399" i="1"/>
  <c r="O399" i="1"/>
  <c r="P399" i="1" s="1"/>
  <c r="M399" i="1"/>
  <c r="D399" i="1"/>
  <c r="C399" i="1"/>
  <c r="B399" i="1"/>
  <c r="Q398" i="1"/>
  <c r="O398" i="1"/>
  <c r="P398" i="1" s="1"/>
  <c r="M398" i="1"/>
  <c r="D398" i="1"/>
  <c r="C398" i="1"/>
  <c r="B398" i="1"/>
  <c r="Q397" i="1"/>
  <c r="O397" i="1"/>
  <c r="P397" i="1" s="1"/>
  <c r="M397" i="1"/>
  <c r="D397" i="1"/>
  <c r="C397" i="1"/>
  <c r="B397" i="1"/>
  <c r="Q396" i="1"/>
  <c r="O396" i="1"/>
  <c r="P396" i="1" s="1"/>
  <c r="M396" i="1"/>
  <c r="D396" i="1"/>
  <c r="C396" i="1"/>
  <c r="B396" i="1"/>
  <c r="Q395" i="1"/>
  <c r="O395" i="1"/>
  <c r="P395" i="1" s="1"/>
  <c r="M395" i="1"/>
  <c r="D395" i="1"/>
  <c r="C395" i="1"/>
  <c r="B395" i="1"/>
  <c r="Q394" i="1"/>
  <c r="O394" i="1"/>
  <c r="P394" i="1" s="1"/>
  <c r="M394" i="1"/>
  <c r="D394" i="1"/>
  <c r="C394" i="1"/>
  <c r="B394" i="1"/>
  <c r="Q393" i="1"/>
  <c r="O393" i="1"/>
  <c r="P393" i="1" s="1"/>
  <c r="M393" i="1"/>
  <c r="D393" i="1"/>
  <c r="C393" i="1"/>
  <c r="B393" i="1"/>
  <c r="Q392" i="1"/>
  <c r="O392" i="1"/>
  <c r="P392" i="1" s="1"/>
  <c r="M392" i="1"/>
  <c r="D392" i="1"/>
  <c r="C392" i="1"/>
  <c r="B392" i="1"/>
  <c r="Q391" i="1"/>
  <c r="O391" i="1"/>
  <c r="P391" i="1" s="1"/>
  <c r="M391" i="1"/>
  <c r="D391" i="1"/>
  <c r="C391" i="1"/>
  <c r="B391" i="1"/>
  <c r="Q390" i="1"/>
  <c r="O390" i="1"/>
  <c r="P390" i="1" s="1"/>
  <c r="M390" i="1"/>
  <c r="D390" i="1"/>
  <c r="C390" i="1"/>
  <c r="B390" i="1"/>
  <c r="Q389" i="1"/>
  <c r="O389" i="1"/>
  <c r="P389" i="1" s="1"/>
  <c r="M389" i="1"/>
  <c r="D389" i="1"/>
  <c r="C389" i="1"/>
  <c r="B389" i="1"/>
  <c r="Q388" i="1"/>
  <c r="O388" i="1"/>
  <c r="P388" i="1" s="1"/>
  <c r="M388" i="1"/>
  <c r="D388" i="1"/>
  <c r="C388" i="1"/>
  <c r="B388" i="1"/>
  <c r="Q387" i="1"/>
  <c r="O387" i="1"/>
  <c r="P387" i="1" s="1"/>
  <c r="M387" i="1"/>
  <c r="D387" i="1"/>
  <c r="C387" i="1"/>
  <c r="B387" i="1"/>
  <c r="Q386" i="1"/>
  <c r="O386" i="1"/>
  <c r="P386" i="1" s="1"/>
  <c r="M386" i="1"/>
  <c r="D386" i="1"/>
  <c r="C386" i="1"/>
  <c r="B386" i="1"/>
  <c r="Q385" i="1"/>
  <c r="P385" i="1"/>
  <c r="O385" i="1"/>
  <c r="M385" i="1"/>
  <c r="D385" i="1"/>
  <c r="C385" i="1"/>
  <c r="B385" i="1"/>
  <c r="Q384" i="1"/>
  <c r="O384" i="1"/>
  <c r="P384" i="1" s="1"/>
  <c r="M384" i="1"/>
  <c r="D384" i="1"/>
  <c r="C384" i="1"/>
  <c r="B384" i="1"/>
  <c r="Q383" i="1"/>
  <c r="O383" i="1"/>
  <c r="P383" i="1" s="1"/>
  <c r="M383" i="1"/>
  <c r="D383" i="1"/>
  <c r="C383" i="1"/>
  <c r="B383" i="1"/>
  <c r="Q382" i="1"/>
  <c r="O382" i="1"/>
  <c r="P382" i="1" s="1"/>
  <c r="M382" i="1"/>
  <c r="D382" i="1"/>
  <c r="C382" i="1"/>
  <c r="B382" i="1"/>
  <c r="Q381" i="1"/>
  <c r="O381" i="1"/>
  <c r="M381" i="1"/>
  <c r="D381" i="1"/>
  <c r="C381" i="1"/>
  <c r="B381" i="1"/>
  <c r="Q380" i="1"/>
  <c r="O380" i="1"/>
  <c r="M380" i="1"/>
  <c r="D380" i="1"/>
  <c r="C380" i="1"/>
  <c r="B380" i="1"/>
  <c r="Q379" i="1"/>
  <c r="O379" i="1"/>
  <c r="M379" i="1"/>
  <c r="D379" i="1"/>
  <c r="C379" i="1"/>
  <c r="B379" i="1"/>
  <c r="Q378" i="1"/>
  <c r="O378" i="1"/>
  <c r="P378" i="1" s="1"/>
  <c r="M378" i="1"/>
  <c r="D378" i="1"/>
  <c r="C378" i="1"/>
  <c r="B378" i="1"/>
  <c r="Q377" i="1"/>
  <c r="O377" i="1"/>
  <c r="P377" i="1" s="1"/>
  <c r="M377" i="1"/>
  <c r="D377" i="1"/>
  <c r="C377" i="1"/>
  <c r="B377" i="1"/>
  <c r="Q376" i="1"/>
  <c r="O376" i="1"/>
  <c r="P376" i="1" s="1"/>
  <c r="M376" i="1"/>
  <c r="D376" i="1"/>
  <c r="C376" i="1"/>
  <c r="B376" i="1"/>
  <c r="Q375" i="1"/>
  <c r="O375" i="1"/>
  <c r="P375" i="1" s="1"/>
  <c r="M375" i="1"/>
  <c r="D375" i="1"/>
  <c r="C375" i="1"/>
  <c r="B375" i="1"/>
  <c r="Q374" i="1"/>
  <c r="O374" i="1"/>
  <c r="M374" i="1"/>
  <c r="D374" i="1"/>
  <c r="C374" i="1"/>
  <c r="B374" i="1"/>
  <c r="Q373" i="1"/>
  <c r="O373" i="1"/>
  <c r="P373" i="1" s="1"/>
  <c r="M373" i="1"/>
  <c r="D373" i="1"/>
  <c r="C373" i="1"/>
  <c r="B373" i="1"/>
  <c r="Q372" i="1"/>
  <c r="O372" i="1"/>
  <c r="P372" i="1" s="1"/>
  <c r="M372" i="1"/>
  <c r="D372" i="1"/>
  <c r="C372" i="1"/>
  <c r="B372" i="1"/>
  <c r="Q371" i="1"/>
  <c r="O371" i="1"/>
  <c r="P371" i="1" s="1"/>
  <c r="M371" i="1"/>
  <c r="D371" i="1"/>
  <c r="C371" i="1"/>
  <c r="B371" i="1"/>
  <c r="Q370" i="1"/>
  <c r="O370" i="1"/>
  <c r="P370" i="1" s="1"/>
  <c r="M370" i="1"/>
  <c r="D370" i="1"/>
  <c r="C370" i="1"/>
  <c r="B370" i="1"/>
  <c r="Q369" i="1"/>
  <c r="O369" i="1"/>
  <c r="P369" i="1" s="1"/>
  <c r="M369" i="1"/>
  <c r="D369" i="1"/>
  <c r="C369" i="1"/>
  <c r="B369" i="1"/>
  <c r="Q368" i="1"/>
  <c r="O368" i="1"/>
  <c r="P368" i="1" s="1"/>
  <c r="M368" i="1"/>
  <c r="D368" i="1"/>
  <c r="C368" i="1"/>
  <c r="B368" i="1"/>
  <c r="Q367" i="1"/>
  <c r="O367" i="1"/>
  <c r="P367" i="1" s="1"/>
  <c r="M367" i="1"/>
  <c r="D367" i="1"/>
  <c r="C367" i="1"/>
  <c r="B367" i="1"/>
  <c r="Q366" i="1"/>
  <c r="O366" i="1"/>
  <c r="P366" i="1" s="1"/>
  <c r="M366" i="1"/>
  <c r="D366" i="1"/>
  <c r="C366" i="1"/>
  <c r="B366" i="1"/>
  <c r="Q365" i="1"/>
  <c r="O365" i="1"/>
  <c r="P365" i="1" s="1"/>
  <c r="M365" i="1"/>
  <c r="D365" i="1"/>
  <c r="C365" i="1"/>
  <c r="B365" i="1"/>
  <c r="Q364" i="1"/>
  <c r="O364" i="1"/>
  <c r="P364" i="1" s="1"/>
  <c r="M364" i="1"/>
  <c r="D364" i="1"/>
  <c r="C364" i="1"/>
  <c r="B364" i="1"/>
  <c r="Q363" i="1"/>
  <c r="O363" i="1"/>
  <c r="P363" i="1" s="1"/>
  <c r="M363" i="1"/>
  <c r="D363" i="1"/>
  <c r="C363" i="1"/>
  <c r="B363" i="1"/>
  <c r="Q362" i="1"/>
  <c r="O362" i="1"/>
  <c r="P362" i="1" s="1"/>
  <c r="M362" i="1"/>
  <c r="D362" i="1"/>
  <c r="C362" i="1"/>
  <c r="B362" i="1"/>
  <c r="Q361" i="1"/>
  <c r="O361" i="1"/>
  <c r="P361" i="1" s="1"/>
  <c r="M361" i="1"/>
  <c r="D361" i="1"/>
  <c r="C361" i="1"/>
  <c r="B361" i="1"/>
  <c r="Q360" i="1"/>
  <c r="O360" i="1"/>
  <c r="M360" i="1"/>
  <c r="D360" i="1"/>
  <c r="C360" i="1"/>
  <c r="B360" i="1"/>
  <c r="Q359" i="1"/>
  <c r="O359" i="1"/>
  <c r="P359" i="1" s="1"/>
  <c r="P360" i="1" s="1"/>
  <c r="M359" i="1"/>
  <c r="D359" i="1"/>
  <c r="C359" i="1"/>
  <c r="B359" i="1"/>
  <c r="Q358" i="1"/>
  <c r="O358" i="1"/>
  <c r="M358" i="1"/>
  <c r="D358" i="1"/>
  <c r="C358" i="1"/>
  <c r="B358" i="1"/>
  <c r="Q357" i="1"/>
  <c r="O357" i="1"/>
  <c r="P357" i="1" s="1"/>
  <c r="M357" i="1"/>
  <c r="D357" i="1"/>
  <c r="C357" i="1"/>
  <c r="B357" i="1"/>
  <c r="Q356" i="1"/>
  <c r="P356" i="1"/>
  <c r="O356" i="1"/>
  <c r="M356" i="1"/>
  <c r="D356" i="1"/>
  <c r="C356" i="1"/>
  <c r="B356" i="1"/>
  <c r="Q355" i="1"/>
  <c r="O355" i="1"/>
  <c r="P355" i="1" s="1"/>
  <c r="M355" i="1"/>
  <c r="D355" i="1"/>
  <c r="C355" i="1"/>
  <c r="B355" i="1"/>
  <c r="Q354" i="1"/>
  <c r="O354" i="1"/>
  <c r="P354" i="1" s="1"/>
  <c r="M354" i="1"/>
  <c r="D354" i="1"/>
  <c r="C354" i="1"/>
  <c r="B354" i="1"/>
  <c r="Q353" i="1"/>
  <c r="O353" i="1"/>
  <c r="P353" i="1" s="1"/>
  <c r="M353" i="1"/>
  <c r="D353" i="1"/>
  <c r="C353" i="1"/>
  <c r="B353" i="1"/>
  <c r="Q352" i="1"/>
  <c r="O352" i="1"/>
  <c r="P352" i="1" s="1"/>
  <c r="M352" i="1"/>
  <c r="D352" i="1"/>
  <c r="C352" i="1"/>
  <c r="B352" i="1"/>
  <c r="Q351" i="1"/>
  <c r="O351" i="1"/>
  <c r="P351" i="1" s="1"/>
  <c r="M351" i="1"/>
  <c r="D351" i="1"/>
  <c r="C351" i="1"/>
  <c r="B351" i="1"/>
  <c r="Q350" i="1"/>
  <c r="O350" i="1"/>
  <c r="P350" i="1" s="1"/>
  <c r="M350" i="1"/>
  <c r="D350" i="1"/>
  <c r="C350" i="1"/>
  <c r="B350" i="1"/>
  <c r="Q349" i="1"/>
  <c r="O349" i="1"/>
  <c r="P349" i="1" s="1"/>
  <c r="M349" i="1"/>
  <c r="D349" i="1"/>
  <c r="C349" i="1"/>
  <c r="B349" i="1"/>
  <c r="Q348" i="1"/>
  <c r="O348" i="1"/>
  <c r="P348" i="1" s="1"/>
  <c r="M348" i="1"/>
  <c r="D348" i="1"/>
  <c r="C348" i="1"/>
  <c r="B348" i="1"/>
  <c r="Q347" i="1"/>
  <c r="O347" i="1"/>
  <c r="P347" i="1" s="1"/>
  <c r="M347" i="1"/>
  <c r="D347" i="1"/>
  <c r="C347" i="1"/>
  <c r="B347" i="1"/>
  <c r="Q346" i="1"/>
  <c r="O346" i="1"/>
  <c r="P346" i="1" s="1"/>
  <c r="M346" i="1"/>
  <c r="D346" i="1"/>
  <c r="C346" i="1"/>
  <c r="B346" i="1"/>
  <c r="Q345" i="1"/>
  <c r="O345" i="1"/>
  <c r="P345" i="1" s="1"/>
  <c r="M345" i="1"/>
  <c r="D345" i="1"/>
  <c r="C345" i="1"/>
  <c r="B345" i="1"/>
  <c r="Q344" i="1"/>
  <c r="P344" i="1"/>
  <c r="O344" i="1"/>
  <c r="M344" i="1"/>
  <c r="D344" i="1"/>
  <c r="C344" i="1"/>
  <c r="B344" i="1"/>
  <c r="Q343" i="1"/>
  <c r="O343" i="1"/>
  <c r="P343" i="1" s="1"/>
  <c r="M343" i="1"/>
  <c r="D343" i="1"/>
  <c r="C343" i="1"/>
  <c r="B343" i="1"/>
  <c r="Q342" i="1"/>
  <c r="O342" i="1"/>
  <c r="P342" i="1" s="1"/>
  <c r="M342" i="1"/>
  <c r="D342" i="1"/>
  <c r="C342" i="1"/>
  <c r="B342" i="1"/>
  <c r="Q341" i="1"/>
  <c r="O341" i="1"/>
  <c r="P341" i="1" s="1"/>
  <c r="M341" i="1"/>
  <c r="D341" i="1"/>
  <c r="C341" i="1"/>
  <c r="B341" i="1"/>
  <c r="Q340" i="1"/>
  <c r="O340" i="1"/>
  <c r="P340" i="1" s="1"/>
  <c r="M340" i="1"/>
  <c r="D340" i="1"/>
  <c r="C340" i="1"/>
  <c r="B340" i="1"/>
  <c r="Q339" i="1"/>
  <c r="O339" i="1"/>
  <c r="P339" i="1" s="1"/>
  <c r="M339" i="1"/>
  <c r="D339" i="1"/>
  <c r="C339" i="1"/>
  <c r="B339" i="1"/>
  <c r="Q338" i="1"/>
  <c r="O338" i="1"/>
  <c r="P338" i="1" s="1"/>
  <c r="M338" i="1"/>
  <c r="D338" i="1"/>
  <c r="C338" i="1"/>
  <c r="B338" i="1"/>
  <c r="Q337" i="1"/>
  <c r="P337" i="1"/>
  <c r="O337" i="1"/>
  <c r="M337" i="1"/>
  <c r="D337" i="1"/>
  <c r="C337" i="1"/>
  <c r="B337" i="1"/>
  <c r="Q336" i="1"/>
  <c r="O336" i="1"/>
  <c r="P336" i="1" s="1"/>
  <c r="M336" i="1"/>
  <c r="D336" i="1"/>
  <c r="C336" i="1"/>
  <c r="B336" i="1"/>
  <c r="Q335" i="1"/>
  <c r="O335" i="1"/>
  <c r="P335" i="1" s="1"/>
  <c r="M335" i="1"/>
  <c r="D335" i="1"/>
  <c r="C335" i="1"/>
  <c r="B335" i="1"/>
  <c r="Q334" i="1"/>
  <c r="O334" i="1"/>
  <c r="P334" i="1" s="1"/>
  <c r="M334" i="1"/>
  <c r="D334" i="1"/>
  <c r="C334" i="1"/>
  <c r="B334" i="1"/>
  <c r="Q333" i="1"/>
  <c r="O333" i="1"/>
  <c r="P333" i="1" s="1"/>
  <c r="M333" i="1"/>
  <c r="D333" i="1"/>
  <c r="C333" i="1"/>
  <c r="B333" i="1"/>
  <c r="Q332" i="1"/>
  <c r="P332" i="1"/>
  <c r="O332" i="1"/>
  <c r="M332" i="1"/>
  <c r="D332" i="1"/>
  <c r="C332" i="1"/>
  <c r="B332" i="1"/>
  <c r="Q331" i="1"/>
  <c r="O331" i="1"/>
  <c r="P331" i="1" s="1"/>
  <c r="M331" i="1"/>
  <c r="D331" i="1"/>
  <c r="C331" i="1"/>
  <c r="B331" i="1"/>
  <c r="Q330" i="1"/>
  <c r="O330" i="1"/>
  <c r="P330" i="1" s="1"/>
  <c r="M330" i="1"/>
  <c r="D330" i="1"/>
  <c r="C330" i="1"/>
  <c r="B330" i="1"/>
  <c r="Q329" i="1"/>
  <c r="O329" i="1"/>
  <c r="M329" i="1"/>
  <c r="D329" i="1"/>
  <c r="C329" i="1"/>
  <c r="B329" i="1"/>
  <c r="Q328" i="1"/>
  <c r="O328" i="1"/>
  <c r="P328" i="1" s="1"/>
  <c r="M328" i="1"/>
  <c r="D328" i="1"/>
  <c r="C328" i="1"/>
  <c r="B328" i="1"/>
  <c r="Q327" i="1"/>
  <c r="O327" i="1"/>
  <c r="P327" i="1" s="1"/>
  <c r="M327" i="1"/>
  <c r="D327" i="1"/>
  <c r="C327" i="1"/>
  <c r="B327" i="1"/>
  <c r="Q326" i="1"/>
  <c r="O326" i="1"/>
  <c r="P326" i="1" s="1"/>
  <c r="M326" i="1"/>
  <c r="D326" i="1"/>
  <c r="C326" i="1"/>
  <c r="B326" i="1"/>
  <c r="Q325" i="1"/>
  <c r="O325" i="1"/>
  <c r="P325" i="1" s="1"/>
  <c r="M325" i="1"/>
  <c r="D325" i="1"/>
  <c r="C325" i="1"/>
  <c r="B325" i="1"/>
  <c r="Q324" i="1"/>
  <c r="O324" i="1"/>
  <c r="P324" i="1" s="1"/>
  <c r="M324" i="1"/>
  <c r="D324" i="1"/>
  <c r="C324" i="1"/>
  <c r="B324" i="1"/>
  <c r="Q323" i="1"/>
  <c r="O323" i="1"/>
  <c r="P323" i="1" s="1"/>
  <c r="M323" i="1"/>
  <c r="D323" i="1"/>
  <c r="C323" i="1"/>
  <c r="B323" i="1"/>
  <c r="Q322" i="1"/>
  <c r="O322" i="1"/>
  <c r="P322" i="1" s="1"/>
  <c r="M322" i="1"/>
  <c r="D322" i="1"/>
  <c r="C322" i="1"/>
  <c r="B322" i="1"/>
  <c r="Q321" i="1"/>
  <c r="O321" i="1"/>
  <c r="P321" i="1" s="1"/>
  <c r="M321" i="1"/>
  <c r="D321" i="1"/>
  <c r="C321" i="1"/>
  <c r="B321" i="1"/>
  <c r="Q320" i="1"/>
  <c r="O320" i="1"/>
  <c r="P320" i="1" s="1"/>
  <c r="M320" i="1"/>
  <c r="D320" i="1"/>
  <c r="C320" i="1"/>
  <c r="B320" i="1"/>
  <c r="Q319" i="1"/>
  <c r="O319" i="1"/>
  <c r="P319" i="1" s="1"/>
  <c r="M319" i="1"/>
  <c r="D319" i="1"/>
  <c r="C319" i="1"/>
  <c r="B319" i="1"/>
  <c r="Q318" i="1"/>
  <c r="O318" i="1"/>
  <c r="P318" i="1" s="1"/>
  <c r="M318" i="1"/>
  <c r="D318" i="1"/>
  <c r="C318" i="1"/>
  <c r="B318" i="1"/>
  <c r="Q317" i="1"/>
  <c r="O317" i="1"/>
  <c r="P317" i="1" s="1"/>
  <c r="M317" i="1"/>
  <c r="D317" i="1"/>
  <c r="C317" i="1"/>
  <c r="B317" i="1"/>
  <c r="Q316" i="1"/>
  <c r="O316" i="1"/>
  <c r="M316" i="1"/>
  <c r="D316" i="1"/>
  <c r="C316" i="1"/>
  <c r="B316" i="1"/>
  <c r="Q315" i="1"/>
  <c r="O315" i="1"/>
  <c r="P315" i="1" s="1"/>
  <c r="P316" i="1" s="1"/>
  <c r="M315" i="1"/>
  <c r="D315" i="1"/>
  <c r="C315" i="1"/>
  <c r="B315" i="1"/>
  <c r="Q314" i="1"/>
  <c r="P314" i="1"/>
  <c r="O314" i="1"/>
  <c r="M314" i="1"/>
  <c r="D314" i="1"/>
  <c r="C314" i="1"/>
  <c r="B314" i="1"/>
  <c r="Q313" i="1"/>
  <c r="O313" i="1"/>
  <c r="P313" i="1" s="1"/>
  <c r="M313" i="1"/>
  <c r="D313" i="1"/>
  <c r="C313" i="1"/>
  <c r="B313" i="1"/>
  <c r="Q312" i="1"/>
  <c r="O312" i="1"/>
  <c r="P312" i="1" s="1"/>
  <c r="M312" i="1"/>
  <c r="D312" i="1"/>
  <c r="C312" i="1"/>
  <c r="B312" i="1"/>
  <c r="Q311" i="1"/>
  <c r="O311" i="1"/>
  <c r="M311" i="1"/>
  <c r="D311" i="1"/>
  <c r="C311" i="1"/>
  <c r="B311" i="1"/>
  <c r="Q310" i="1"/>
  <c r="O310" i="1"/>
  <c r="P310" i="1" s="1"/>
  <c r="M310" i="1"/>
  <c r="D310" i="1"/>
  <c r="C310" i="1"/>
  <c r="B310" i="1"/>
  <c r="Q309" i="1"/>
  <c r="O309" i="1"/>
  <c r="M309" i="1"/>
  <c r="D309" i="1"/>
  <c r="C309" i="1"/>
  <c r="B309" i="1"/>
  <c r="Q308" i="1"/>
  <c r="O308" i="1"/>
  <c r="P308" i="1" s="1"/>
  <c r="M308" i="1"/>
  <c r="D308" i="1"/>
  <c r="C308" i="1"/>
  <c r="B308" i="1"/>
  <c r="Q307" i="1"/>
  <c r="O307" i="1"/>
  <c r="P307" i="1" s="1"/>
  <c r="M307" i="1"/>
  <c r="D307" i="1"/>
  <c r="C307" i="1"/>
  <c r="B307" i="1"/>
  <c r="Q306" i="1"/>
  <c r="O306" i="1"/>
  <c r="P306" i="1" s="1"/>
  <c r="M306" i="1"/>
  <c r="D306" i="1"/>
  <c r="C306" i="1"/>
  <c r="B306" i="1"/>
  <c r="Q305" i="1"/>
  <c r="O305" i="1"/>
  <c r="P305" i="1" s="1"/>
  <c r="M305" i="1"/>
  <c r="D305" i="1"/>
  <c r="C305" i="1"/>
  <c r="B305" i="1"/>
  <c r="Q304" i="1"/>
  <c r="O304" i="1"/>
  <c r="P304" i="1" s="1"/>
  <c r="M304" i="1"/>
  <c r="D304" i="1"/>
  <c r="C304" i="1"/>
  <c r="B304" i="1"/>
  <c r="Q303" i="1"/>
  <c r="O303" i="1"/>
  <c r="P303" i="1" s="1"/>
  <c r="M303" i="1"/>
  <c r="D303" i="1"/>
  <c r="C303" i="1"/>
  <c r="B303" i="1"/>
  <c r="Q302" i="1"/>
  <c r="O302" i="1"/>
  <c r="M302" i="1"/>
  <c r="D302" i="1"/>
  <c r="C302" i="1"/>
  <c r="B302" i="1"/>
  <c r="Q301" i="1"/>
  <c r="O301" i="1"/>
  <c r="M301" i="1"/>
  <c r="D301" i="1"/>
  <c r="C301" i="1"/>
  <c r="B301" i="1"/>
  <c r="Q300" i="1"/>
  <c r="O300" i="1"/>
  <c r="P300" i="1" s="1"/>
  <c r="M300" i="1"/>
  <c r="D300" i="1"/>
  <c r="C300" i="1"/>
  <c r="B300" i="1"/>
  <c r="Q299" i="1"/>
  <c r="P299" i="1"/>
  <c r="O299" i="1"/>
  <c r="M299" i="1"/>
  <c r="D299" i="1"/>
  <c r="C299" i="1"/>
  <c r="B299" i="1"/>
  <c r="Q298" i="1"/>
  <c r="O298" i="1"/>
  <c r="P298" i="1" s="1"/>
  <c r="M298" i="1"/>
  <c r="D298" i="1"/>
  <c r="C298" i="1"/>
  <c r="B298" i="1"/>
  <c r="Q297" i="1"/>
  <c r="O297" i="1"/>
  <c r="M297" i="1"/>
  <c r="D297" i="1"/>
  <c r="C297" i="1"/>
  <c r="B297" i="1"/>
  <c r="Q296" i="1"/>
  <c r="O296" i="1"/>
  <c r="M296" i="1"/>
  <c r="D296" i="1"/>
  <c r="C296" i="1"/>
  <c r="B296" i="1"/>
  <c r="Q295" i="1"/>
  <c r="O295" i="1"/>
  <c r="P295" i="1" s="1"/>
  <c r="M295" i="1"/>
  <c r="D295" i="1"/>
  <c r="C295" i="1"/>
  <c r="B295" i="1"/>
  <c r="Q294" i="1"/>
  <c r="O294" i="1"/>
  <c r="P294" i="1" s="1"/>
  <c r="M294" i="1"/>
  <c r="D294" i="1"/>
  <c r="C294" i="1"/>
  <c r="B294" i="1"/>
  <c r="Q293" i="1"/>
  <c r="O293" i="1"/>
  <c r="P293" i="1" s="1"/>
  <c r="M293" i="1"/>
  <c r="D293" i="1"/>
  <c r="C293" i="1"/>
  <c r="B293" i="1"/>
  <c r="Q292" i="1"/>
  <c r="O292" i="1"/>
  <c r="P292" i="1" s="1"/>
  <c r="M292" i="1"/>
  <c r="D292" i="1"/>
  <c r="C292" i="1"/>
  <c r="B292" i="1"/>
  <c r="Q291" i="1"/>
  <c r="O291" i="1"/>
  <c r="P291" i="1" s="1"/>
  <c r="M291" i="1"/>
  <c r="D291" i="1"/>
  <c r="C291" i="1"/>
  <c r="B291" i="1"/>
  <c r="Q290" i="1"/>
  <c r="O290" i="1"/>
  <c r="P290" i="1" s="1"/>
  <c r="M290" i="1"/>
  <c r="D290" i="1"/>
  <c r="C290" i="1"/>
  <c r="B290" i="1"/>
  <c r="Q289" i="1"/>
  <c r="O289" i="1"/>
  <c r="P289" i="1" s="1"/>
  <c r="M289" i="1"/>
  <c r="D289" i="1"/>
  <c r="C289" i="1"/>
  <c r="B289" i="1"/>
  <c r="Q288" i="1"/>
  <c r="O288" i="1"/>
  <c r="P288" i="1" s="1"/>
  <c r="M288" i="1"/>
  <c r="D288" i="1"/>
  <c r="C288" i="1"/>
  <c r="B288" i="1"/>
  <c r="Q287" i="1"/>
  <c r="O287" i="1"/>
  <c r="P287" i="1" s="1"/>
  <c r="M287" i="1"/>
  <c r="D287" i="1"/>
  <c r="C287" i="1"/>
  <c r="B287" i="1"/>
  <c r="Q286" i="1"/>
  <c r="O286" i="1"/>
  <c r="P286" i="1" s="1"/>
  <c r="M286" i="1"/>
  <c r="D286" i="1"/>
  <c r="C286" i="1"/>
  <c r="B286" i="1"/>
  <c r="Q285" i="1"/>
  <c r="O285" i="1"/>
  <c r="P285" i="1" s="1"/>
  <c r="M285" i="1"/>
  <c r="D285" i="1"/>
  <c r="C285" i="1"/>
  <c r="B285" i="1"/>
  <c r="Q284" i="1"/>
  <c r="O284" i="1"/>
  <c r="P284" i="1" s="1"/>
  <c r="M284" i="1"/>
  <c r="D284" i="1"/>
  <c r="C284" i="1"/>
  <c r="B284" i="1"/>
  <c r="Q283" i="1"/>
  <c r="P283" i="1"/>
  <c r="O283" i="1"/>
  <c r="M283" i="1"/>
  <c r="D283" i="1"/>
  <c r="C283" i="1"/>
  <c r="B283" i="1"/>
  <c r="Q282" i="1"/>
  <c r="O282" i="1"/>
  <c r="P282" i="1" s="1"/>
  <c r="M282" i="1"/>
  <c r="D282" i="1"/>
  <c r="C282" i="1"/>
  <c r="B282" i="1"/>
  <c r="Q281" i="1"/>
  <c r="O281" i="1"/>
  <c r="P281" i="1" s="1"/>
  <c r="M281" i="1"/>
  <c r="D281" i="1"/>
  <c r="C281" i="1"/>
  <c r="B281" i="1"/>
  <c r="Q280" i="1"/>
  <c r="O280" i="1"/>
  <c r="P280" i="1" s="1"/>
  <c r="M280" i="1"/>
  <c r="D280" i="1"/>
  <c r="C280" i="1"/>
  <c r="B280" i="1"/>
  <c r="Q279" i="1"/>
  <c r="O279" i="1"/>
  <c r="P279" i="1" s="1"/>
  <c r="M279" i="1"/>
  <c r="D279" i="1"/>
  <c r="C279" i="1"/>
  <c r="B279" i="1"/>
  <c r="Q278" i="1"/>
  <c r="O278" i="1"/>
  <c r="P278" i="1" s="1"/>
  <c r="M278" i="1"/>
  <c r="D278" i="1"/>
  <c r="C278" i="1"/>
  <c r="B278" i="1"/>
  <c r="Q277" i="1"/>
  <c r="O277" i="1"/>
  <c r="P277" i="1" s="1"/>
  <c r="M277" i="1"/>
  <c r="D277" i="1"/>
  <c r="C277" i="1"/>
  <c r="B277" i="1"/>
  <c r="Q276" i="1"/>
  <c r="O276" i="1"/>
  <c r="P276" i="1" s="1"/>
  <c r="M276" i="1"/>
  <c r="D276" i="1"/>
  <c r="C276" i="1"/>
  <c r="B276" i="1"/>
  <c r="Q275" i="1"/>
  <c r="O275" i="1"/>
  <c r="M275" i="1"/>
  <c r="D275" i="1"/>
  <c r="C275" i="1"/>
  <c r="B275" i="1"/>
  <c r="Q274" i="1"/>
  <c r="O274" i="1"/>
  <c r="M274" i="1"/>
  <c r="D274" i="1"/>
  <c r="C274" i="1"/>
  <c r="B274" i="1"/>
  <c r="Q273" i="1"/>
  <c r="O273" i="1"/>
  <c r="P273" i="1" s="1"/>
  <c r="M273" i="1"/>
  <c r="D273" i="1"/>
  <c r="C273" i="1"/>
  <c r="B273" i="1"/>
  <c r="Q272" i="1"/>
  <c r="O272" i="1"/>
  <c r="P272" i="1" s="1"/>
  <c r="M272" i="1"/>
  <c r="D272" i="1"/>
  <c r="C272" i="1"/>
  <c r="B272" i="1"/>
  <c r="Q271" i="1"/>
  <c r="P271" i="1"/>
  <c r="O271" i="1"/>
  <c r="M271" i="1"/>
  <c r="D271" i="1"/>
  <c r="C271" i="1"/>
  <c r="B271" i="1"/>
  <c r="Q270" i="1"/>
  <c r="P270" i="1"/>
  <c r="O270" i="1"/>
  <c r="M270" i="1"/>
  <c r="D270" i="1"/>
  <c r="C270" i="1"/>
  <c r="B270" i="1"/>
  <c r="Q269" i="1"/>
  <c r="P269" i="1"/>
  <c r="O269" i="1"/>
  <c r="M269" i="1"/>
  <c r="D269" i="1"/>
  <c r="C269" i="1"/>
  <c r="B269" i="1"/>
  <c r="Q268" i="1"/>
  <c r="O268" i="1"/>
  <c r="P268" i="1" s="1"/>
  <c r="M268" i="1"/>
  <c r="D268" i="1"/>
  <c r="C268" i="1"/>
  <c r="B268" i="1"/>
  <c r="Q267" i="1"/>
  <c r="O267" i="1"/>
  <c r="P267" i="1" s="1"/>
  <c r="M267" i="1"/>
  <c r="D267" i="1"/>
  <c r="C267" i="1"/>
  <c r="B267" i="1"/>
  <c r="Q266" i="1"/>
  <c r="O266" i="1"/>
  <c r="P266" i="1" s="1"/>
  <c r="M266" i="1"/>
  <c r="D266" i="1"/>
  <c r="C266" i="1"/>
  <c r="B266" i="1"/>
  <c r="Q265" i="1"/>
  <c r="O265" i="1"/>
  <c r="P265" i="1" s="1"/>
  <c r="M265" i="1"/>
  <c r="D265" i="1"/>
  <c r="C265" i="1"/>
  <c r="B265" i="1"/>
  <c r="Q264" i="1"/>
  <c r="O264" i="1"/>
  <c r="P264" i="1" s="1"/>
  <c r="M264" i="1"/>
  <c r="D264" i="1"/>
  <c r="C264" i="1"/>
  <c r="B264" i="1"/>
  <c r="Q263" i="1"/>
  <c r="O263" i="1"/>
  <c r="P263" i="1" s="1"/>
  <c r="M263" i="1"/>
  <c r="D263" i="1"/>
  <c r="C263" i="1"/>
  <c r="B263" i="1"/>
  <c r="Q262" i="1"/>
  <c r="O262" i="1"/>
  <c r="P262" i="1" s="1"/>
  <c r="M262" i="1"/>
  <c r="D262" i="1"/>
  <c r="C262" i="1"/>
  <c r="B262" i="1"/>
  <c r="Q261" i="1"/>
  <c r="O261" i="1"/>
  <c r="M261" i="1"/>
  <c r="D261" i="1"/>
  <c r="C261" i="1"/>
  <c r="B261" i="1"/>
  <c r="Q260" i="1"/>
  <c r="P260" i="1"/>
  <c r="O260" i="1"/>
  <c r="M260" i="1"/>
  <c r="D260" i="1"/>
  <c r="C260" i="1"/>
  <c r="B260" i="1"/>
  <c r="Q259" i="1"/>
  <c r="O259" i="1"/>
  <c r="P259" i="1" s="1"/>
  <c r="M259" i="1"/>
  <c r="D259" i="1"/>
  <c r="C259" i="1"/>
  <c r="B259" i="1"/>
  <c r="Q258" i="1"/>
  <c r="O258" i="1"/>
  <c r="P258" i="1" s="1"/>
  <c r="M258" i="1"/>
  <c r="D258" i="1"/>
  <c r="C258" i="1"/>
  <c r="B258" i="1"/>
  <c r="Q257" i="1"/>
  <c r="O257" i="1"/>
  <c r="P257" i="1" s="1"/>
  <c r="M257" i="1"/>
  <c r="D257" i="1"/>
  <c r="C257" i="1"/>
  <c r="B257" i="1"/>
  <c r="Q256" i="1"/>
  <c r="O256" i="1"/>
  <c r="P256" i="1" s="1"/>
  <c r="M256" i="1"/>
  <c r="D256" i="1"/>
  <c r="C256" i="1"/>
  <c r="B256" i="1"/>
  <c r="Q255" i="1"/>
  <c r="O255" i="1"/>
  <c r="P255" i="1" s="1"/>
  <c r="M255" i="1"/>
  <c r="D255" i="1"/>
  <c r="C255" i="1"/>
  <c r="B255" i="1"/>
  <c r="Q254" i="1"/>
  <c r="O254" i="1"/>
  <c r="M254" i="1"/>
  <c r="D254" i="1"/>
  <c r="C254" i="1"/>
  <c r="B254" i="1"/>
  <c r="Q253" i="1"/>
  <c r="P253" i="1"/>
  <c r="P254" i="1" s="1"/>
  <c r="O253" i="1"/>
  <c r="M253" i="1"/>
  <c r="D253" i="1"/>
  <c r="C253" i="1"/>
  <c r="B253" i="1"/>
  <c r="Q252" i="1"/>
  <c r="O252" i="1"/>
  <c r="P252" i="1" s="1"/>
  <c r="M252" i="1"/>
  <c r="D252" i="1"/>
  <c r="C252" i="1"/>
  <c r="B252" i="1"/>
  <c r="Q251" i="1"/>
  <c r="O251" i="1"/>
  <c r="P251" i="1" s="1"/>
  <c r="M251" i="1"/>
  <c r="D251" i="1"/>
  <c r="C251" i="1"/>
  <c r="B251" i="1"/>
  <c r="Q250" i="1"/>
  <c r="O250" i="1"/>
  <c r="P250" i="1" s="1"/>
  <c r="M250" i="1"/>
  <c r="D250" i="1"/>
  <c r="C250" i="1"/>
  <c r="B250" i="1"/>
  <c r="Q249" i="1"/>
  <c r="O249" i="1"/>
  <c r="P249" i="1" s="1"/>
  <c r="M249" i="1"/>
  <c r="D249" i="1"/>
  <c r="C249" i="1"/>
  <c r="B249" i="1"/>
  <c r="Q248" i="1"/>
  <c r="O248" i="1"/>
  <c r="P248" i="1" s="1"/>
  <c r="M248" i="1"/>
  <c r="D248" i="1"/>
  <c r="C248" i="1"/>
  <c r="B248" i="1"/>
  <c r="Q247" i="1"/>
  <c r="O247" i="1"/>
  <c r="M247" i="1"/>
  <c r="D247" i="1"/>
  <c r="C247" i="1"/>
  <c r="B247" i="1"/>
  <c r="Q246" i="1"/>
  <c r="O246" i="1"/>
  <c r="P246" i="1" s="1"/>
  <c r="M246" i="1"/>
  <c r="D246" i="1"/>
  <c r="C246" i="1"/>
  <c r="B246" i="1"/>
  <c r="Q245" i="1"/>
  <c r="O245" i="1"/>
  <c r="P245" i="1" s="1"/>
  <c r="M245" i="1"/>
  <c r="D245" i="1"/>
  <c r="C245" i="1"/>
  <c r="B245" i="1"/>
  <c r="Q244" i="1"/>
  <c r="O244" i="1"/>
  <c r="P244" i="1" s="1"/>
  <c r="M244" i="1"/>
  <c r="D244" i="1"/>
  <c r="C244" i="1"/>
  <c r="B244" i="1"/>
  <c r="Q243" i="1"/>
  <c r="O243" i="1"/>
  <c r="P243" i="1" s="1"/>
  <c r="M243" i="1"/>
  <c r="D243" i="1"/>
  <c r="C243" i="1"/>
  <c r="B243" i="1"/>
  <c r="Q242" i="1"/>
  <c r="O242" i="1"/>
  <c r="P242" i="1" s="1"/>
  <c r="M242" i="1"/>
  <c r="D242" i="1"/>
  <c r="C242" i="1"/>
  <c r="B242" i="1"/>
  <c r="Q241" i="1"/>
  <c r="P241" i="1"/>
  <c r="O241" i="1"/>
  <c r="M241" i="1"/>
  <c r="D241" i="1"/>
  <c r="C241" i="1"/>
  <c r="B241" i="1"/>
  <c r="Q240" i="1"/>
  <c r="O240" i="1"/>
  <c r="P240" i="1" s="1"/>
  <c r="M240" i="1"/>
  <c r="D240" i="1"/>
  <c r="C240" i="1"/>
  <c r="B240" i="1"/>
  <c r="Q239" i="1"/>
  <c r="O239" i="1"/>
  <c r="P239" i="1" s="1"/>
  <c r="M239" i="1"/>
  <c r="D239" i="1"/>
  <c r="C239" i="1"/>
  <c r="B239" i="1"/>
  <c r="Q238" i="1"/>
  <c r="P238" i="1"/>
  <c r="O238" i="1"/>
  <c r="M238" i="1"/>
  <c r="D238" i="1"/>
  <c r="C238" i="1"/>
  <c r="B238" i="1"/>
  <c r="Q237" i="1"/>
  <c r="O237" i="1"/>
  <c r="P237" i="1" s="1"/>
  <c r="M237" i="1"/>
  <c r="D237" i="1"/>
  <c r="C237" i="1"/>
  <c r="B237" i="1"/>
  <c r="Q236" i="1"/>
  <c r="O236" i="1"/>
  <c r="P236" i="1" s="1"/>
  <c r="M236" i="1"/>
  <c r="D236" i="1"/>
  <c r="C236" i="1"/>
  <c r="B236" i="1"/>
  <c r="Q235" i="1"/>
  <c r="O235" i="1"/>
  <c r="P235" i="1" s="1"/>
  <c r="M235" i="1"/>
  <c r="D235" i="1"/>
  <c r="C235" i="1"/>
  <c r="B235" i="1"/>
  <c r="Q234" i="1"/>
  <c r="O234" i="1"/>
  <c r="P234" i="1" s="1"/>
  <c r="M234" i="1"/>
  <c r="D234" i="1"/>
  <c r="C234" i="1"/>
  <c r="B234" i="1"/>
  <c r="Q233" i="1"/>
  <c r="O233" i="1"/>
  <c r="P233" i="1" s="1"/>
  <c r="M233" i="1"/>
  <c r="D233" i="1"/>
  <c r="C233" i="1"/>
  <c r="B233" i="1"/>
  <c r="Q232" i="1"/>
  <c r="O232" i="1"/>
  <c r="P232" i="1" s="1"/>
  <c r="M232" i="1"/>
  <c r="D232" i="1"/>
  <c r="C232" i="1"/>
  <c r="B232" i="1"/>
  <c r="Q231" i="1"/>
  <c r="O231" i="1"/>
  <c r="P231" i="1" s="1"/>
  <c r="M231" i="1"/>
  <c r="D231" i="1"/>
  <c r="C231" i="1"/>
  <c r="B231" i="1"/>
  <c r="Q230" i="1"/>
  <c r="O230" i="1"/>
  <c r="P230" i="1" s="1"/>
  <c r="M230" i="1"/>
  <c r="D230" i="1"/>
  <c r="C230" i="1"/>
  <c r="B230" i="1"/>
  <c r="Q229" i="1"/>
  <c r="O229" i="1"/>
  <c r="M229" i="1"/>
  <c r="D229" i="1"/>
  <c r="C229" i="1"/>
  <c r="B229" i="1"/>
  <c r="Q228" i="1"/>
  <c r="O228" i="1"/>
  <c r="M228" i="1"/>
  <c r="D228" i="1"/>
  <c r="C228" i="1"/>
  <c r="B228" i="1"/>
  <c r="Q227" i="1"/>
  <c r="O227" i="1"/>
  <c r="P227" i="1" s="1"/>
  <c r="M227" i="1"/>
  <c r="D227" i="1"/>
  <c r="C227" i="1"/>
  <c r="B227" i="1"/>
  <c r="Q226" i="1"/>
  <c r="O226" i="1"/>
  <c r="P226" i="1" s="1"/>
  <c r="M226" i="1"/>
  <c r="D226" i="1"/>
  <c r="C226" i="1"/>
  <c r="B226" i="1"/>
  <c r="Q225" i="1"/>
  <c r="O225" i="1"/>
  <c r="P225" i="1" s="1"/>
  <c r="M225" i="1"/>
  <c r="D225" i="1"/>
  <c r="C225" i="1"/>
  <c r="B225" i="1"/>
  <c r="Q224" i="1"/>
  <c r="O224" i="1"/>
  <c r="P224" i="1" s="1"/>
  <c r="M224" i="1"/>
  <c r="D224" i="1"/>
  <c r="C224" i="1"/>
  <c r="B224" i="1"/>
  <c r="Q223" i="1"/>
  <c r="O223" i="1"/>
  <c r="P223" i="1" s="1"/>
  <c r="M223" i="1"/>
  <c r="D223" i="1"/>
  <c r="C223" i="1"/>
  <c r="B223" i="1"/>
  <c r="Q222" i="1"/>
  <c r="O222" i="1"/>
  <c r="P222" i="1" s="1"/>
  <c r="M222" i="1"/>
  <c r="D222" i="1"/>
  <c r="C222" i="1"/>
  <c r="B222" i="1"/>
  <c r="Q221" i="1"/>
  <c r="O221" i="1"/>
  <c r="P221" i="1" s="1"/>
  <c r="M221" i="1"/>
  <c r="D221" i="1"/>
  <c r="C221" i="1"/>
  <c r="B221" i="1"/>
  <c r="Q220" i="1"/>
  <c r="O220" i="1"/>
  <c r="P220" i="1" s="1"/>
  <c r="M220" i="1"/>
  <c r="D220" i="1"/>
  <c r="C220" i="1"/>
  <c r="B220" i="1"/>
  <c r="Q219" i="1"/>
  <c r="O219" i="1"/>
  <c r="P219" i="1" s="1"/>
  <c r="M219" i="1"/>
  <c r="D219" i="1"/>
  <c r="C219" i="1"/>
  <c r="B219" i="1"/>
  <c r="Q218" i="1"/>
  <c r="O218" i="1"/>
  <c r="P218" i="1" s="1"/>
  <c r="M218" i="1"/>
  <c r="D218" i="1"/>
  <c r="C218" i="1"/>
  <c r="B218" i="1"/>
  <c r="Q217" i="1"/>
  <c r="O217" i="1"/>
  <c r="P217" i="1" s="1"/>
  <c r="M217" i="1"/>
  <c r="D217" i="1"/>
  <c r="C217" i="1"/>
  <c r="B217" i="1"/>
  <c r="Q216" i="1"/>
  <c r="O216" i="1"/>
  <c r="P216" i="1" s="1"/>
  <c r="M216" i="1"/>
  <c r="D216" i="1"/>
  <c r="C216" i="1"/>
  <c r="B216" i="1"/>
  <c r="Q215" i="1"/>
  <c r="P215" i="1"/>
  <c r="O215" i="1"/>
  <c r="M215" i="1"/>
  <c r="D215" i="1"/>
  <c r="C215" i="1"/>
  <c r="B215" i="1"/>
  <c r="Q214" i="1"/>
  <c r="O214" i="1"/>
  <c r="P214" i="1" s="1"/>
  <c r="M214" i="1"/>
  <c r="D214" i="1"/>
  <c r="C214" i="1"/>
  <c r="B214" i="1"/>
  <c r="Q213" i="1"/>
  <c r="O213" i="1"/>
  <c r="P213" i="1" s="1"/>
  <c r="M213" i="1"/>
  <c r="D213" i="1"/>
  <c r="C213" i="1"/>
  <c r="B213" i="1"/>
  <c r="Q212" i="1"/>
  <c r="P212" i="1"/>
  <c r="O212" i="1"/>
  <c r="M212" i="1"/>
  <c r="D212" i="1"/>
  <c r="C212" i="1"/>
  <c r="B212" i="1"/>
  <c r="Q211" i="1"/>
  <c r="O211" i="1"/>
  <c r="P211" i="1" s="1"/>
  <c r="M211" i="1"/>
  <c r="D211" i="1"/>
  <c r="C211" i="1"/>
  <c r="B211" i="1"/>
  <c r="Q210" i="1"/>
  <c r="P210" i="1"/>
  <c r="O210" i="1"/>
  <c r="M210" i="1"/>
  <c r="D210" i="1"/>
  <c r="C210" i="1"/>
  <c r="B210" i="1"/>
  <c r="Q209" i="1"/>
  <c r="O209" i="1"/>
  <c r="P209" i="1" s="1"/>
  <c r="M209" i="1"/>
  <c r="D209" i="1"/>
  <c r="C209" i="1"/>
  <c r="B209" i="1"/>
  <c r="Q208" i="1"/>
  <c r="O208" i="1"/>
  <c r="P208" i="1" s="1"/>
  <c r="M208" i="1"/>
  <c r="D208" i="1"/>
  <c r="C208" i="1"/>
  <c r="B208" i="1"/>
  <c r="Q207" i="1"/>
  <c r="O207" i="1"/>
  <c r="P207" i="1" s="1"/>
  <c r="M207" i="1"/>
  <c r="D207" i="1"/>
  <c r="C207" i="1"/>
  <c r="B207" i="1"/>
  <c r="Q206" i="1"/>
  <c r="O206" i="1"/>
  <c r="P206" i="1" s="1"/>
  <c r="M206" i="1"/>
  <c r="D206" i="1"/>
  <c r="C206" i="1"/>
  <c r="B206" i="1"/>
  <c r="Q205" i="1"/>
  <c r="O205" i="1"/>
  <c r="P205" i="1" s="1"/>
  <c r="M205" i="1"/>
  <c r="D205" i="1"/>
  <c r="C205" i="1"/>
  <c r="B205" i="1"/>
  <c r="Q204" i="1"/>
  <c r="O204" i="1"/>
  <c r="P204" i="1" s="1"/>
  <c r="M204" i="1"/>
  <c r="D204" i="1"/>
  <c r="C204" i="1"/>
  <c r="B204" i="1"/>
  <c r="Q203" i="1"/>
  <c r="O203" i="1"/>
  <c r="P203" i="1" s="1"/>
  <c r="M203" i="1"/>
  <c r="D203" i="1"/>
  <c r="C203" i="1"/>
  <c r="B203" i="1"/>
  <c r="Q202" i="1"/>
  <c r="O202" i="1"/>
  <c r="P202" i="1" s="1"/>
  <c r="M202" i="1"/>
  <c r="D202" i="1"/>
  <c r="C202" i="1"/>
  <c r="B202" i="1"/>
  <c r="Q201" i="1"/>
  <c r="O201" i="1"/>
  <c r="P201" i="1" s="1"/>
  <c r="M201" i="1"/>
  <c r="D201" i="1"/>
  <c r="C201" i="1"/>
  <c r="B201" i="1"/>
  <c r="Q200" i="1"/>
  <c r="O200" i="1"/>
  <c r="P200" i="1" s="1"/>
  <c r="M200" i="1"/>
  <c r="D200" i="1"/>
  <c r="C200" i="1"/>
  <c r="B200" i="1"/>
  <c r="Q199" i="1"/>
  <c r="O199" i="1"/>
  <c r="P199" i="1" s="1"/>
  <c r="M199" i="1"/>
  <c r="D199" i="1"/>
  <c r="C199" i="1"/>
  <c r="B199" i="1"/>
  <c r="Q198" i="1"/>
  <c r="O198" i="1"/>
  <c r="P198" i="1" s="1"/>
  <c r="M198" i="1"/>
  <c r="D198" i="1"/>
  <c r="C198" i="1"/>
  <c r="B198" i="1"/>
  <c r="Q197" i="1"/>
  <c r="O197" i="1"/>
  <c r="P197" i="1" s="1"/>
  <c r="M197" i="1"/>
  <c r="D197" i="1"/>
  <c r="C197" i="1"/>
  <c r="B197" i="1"/>
  <c r="Q196" i="1"/>
  <c r="O196" i="1"/>
  <c r="P196" i="1" s="1"/>
  <c r="M196" i="1"/>
  <c r="D196" i="1"/>
  <c r="C196" i="1"/>
  <c r="B196" i="1"/>
  <c r="Q195" i="1"/>
  <c r="O195" i="1"/>
  <c r="P195" i="1" s="1"/>
  <c r="M195" i="1"/>
  <c r="D195" i="1"/>
  <c r="C195" i="1"/>
  <c r="B195" i="1"/>
  <c r="Q194" i="1"/>
  <c r="O194" i="1"/>
  <c r="P194" i="1" s="1"/>
  <c r="M194" i="1"/>
  <c r="D194" i="1"/>
  <c r="C194" i="1"/>
  <c r="B194" i="1"/>
  <c r="Q193" i="1"/>
  <c r="O193" i="1"/>
  <c r="P193" i="1" s="1"/>
  <c r="M193" i="1"/>
  <c r="D193" i="1"/>
  <c r="C193" i="1"/>
  <c r="B193" i="1"/>
  <c r="Q192" i="1"/>
  <c r="O192" i="1"/>
  <c r="P192" i="1" s="1"/>
  <c r="M192" i="1"/>
  <c r="D192" i="1"/>
  <c r="C192" i="1"/>
  <c r="B192" i="1"/>
  <c r="Q191" i="1"/>
  <c r="O191" i="1"/>
  <c r="P191" i="1" s="1"/>
  <c r="M191" i="1"/>
  <c r="D191" i="1"/>
  <c r="C191" i="1"/>
  <c r="B191" i="1"/>
  <c r="Q190" i="1"/>
  <c r="O190" i="1"/>
  <c r="M190" i="1"/>
  <c r="D190" i="1"/>
  <c r="C190" i="1"/>
  <c r="B190" i="1"/>
  <c r="Q189" i="1"/>
  <c r="O189" i="1"/>
  <c r="M189" i="1"/>
  <c r="D189" i="1"/>
  <c r="C189" i="1"/>
  <c r="B189" i="1"/>
  <c r="Q188" i="1"/>
  <c r="O188" i="1"/>
  <c r="P188" i="1" s="1"/>
  <c r="P189" i="1" s="1"/>
  <c r="P190" i="1" s="1"/>
  <c r="M188" i="1"/>
  <c r="D188" i="1"/>
  <c r="C188" i="1"/>
  <c r="B188" i="1"/>
  <c r="Q187" i="1"/>
  <c r="O187" i="1"/>
  <c r="P187" i="1" s="1"/>
  <c r="M187" i="1"/>
  <c r="D187" i="1"/>
  <c r="C187" i="1"/>
  <c r="B187" i="1"/>
  <c r="Q186" i="1"/>
  <c r="O186" i="1"/>
  <c r="P186" i="1" s="1"/>
  <c r="M186" i="1"/>
  <c r="D186" i="1"/>
  <c r="C186" i="1"/>
  <c r="B186" i="1"/>
  <c r="Q185" i="1"/>
  <c r="O185" i="1"/>
  <c r="P185" i="1" s="1"/>
  <c r="M185" i="1"/>
  <c r="D185" i="1"/>
  <c r="C185" i="1"/>
  <c r="B185" i="1"/>
  <c r="Q184" i="1"/>
  <c r="P184" i="1"/>
  <c r="O184" i="1"/>
  <c r="M184" i="1"/>
  <c r="D184" i="1"/>
  <c r="C184" i="1"/>
  <c r="B184" i="1"/>
  <c r="Q183" i="1"/>
  <c r="O183" i="1"/>
  <c r="P183" i="1" s="1"/>
  <c r="M183" i="1"/>
  <c r="D183" i="1"/>
  <c r="C183" i="1"/>
  <c r="B183" i="1"/>
  <c r="Q182" i="1"/>
  <c r="O182" i="1"/>
  <c r="P182" i="1" s="1"/>
  <c r="M182" i="1"/>
  <c r="D182" i="1"/>
  <c r="C182" i="1"/>
  <c r="B182" i="1"/>
  <c r="Q181" i="1"/>
  <c r="O181" i="1"/>
  <c r="P181" i="1" s="1"/>
  <c r="M181" i="1"/>
  <c r="D181" i="1"/>
  <c r="C181" i="1"/>
  <c r="B181" i="1"/>
  <c r="Q180" i="1"/>
  <c r="O180" i="1"/>
  <c r="P180" i="1" s="1"/>
  <c r="M180" i="1"/>
  <c r="D180" i="1"/>
  <c r="C180" i="1"/>
  <c r="B180" i="1"/>
  <c r="Q179" i="1"/>
  <c r="O179" i="1"/>
  <c r="P179" i="1" s="1"/>
  <c r="M179" i="1"/>
  <c r="D179" i="1"/>
  <c r="C179" i="1"/>
  <c r="B179" i="1"/>
  <c r="Q178" i="1"/>
  <c r="O178" i="1"/>
  <c r="P178" i="1" s="1"/>
  <c r="M178" i="1"/>
  <c r="D178" i="1"/>
  <c r="C178" i="1"/>
  <c r="B178" i="1"/>
  <c r="Q177" i="1"/>
  <c r="O177" i="1"/>
  <c r="P177" i="1" s="1"/>
  <c r="M177" i="1"/>
  <c r="D177" i="1"/>
  <c r="C177" i="1"/>
  <c r="B177" i="1"/>
  <c r="Q176" i="1"/>
  <c r="O176" i="1"/>
  <c r="P176" i="1" s="1"/>
  <c r="M176" i="1"/>
  <c r="D176" i="1"/>
  <c r="C176" i="1"/>
  <c r="B176" i="1"/>
  <c r="Q175" i="1"/>
  <c r="O175" i="1"/>
  <c r="P175" i="1" s="1"/>
  <c r="M175" i="1"/>
  <c r="D175" i="1"/>
  <c r="C175" i="1"/>
  <c r="B175" i="1"/>
  <c r="Q174" i="1"/>
  <c r="P174" i="1"/>
  <c r="O174" i="1"/>
  <c r="M174" i="1"/>
  <c r="D174" i="1"/>
  <c r="C174" i="1"/>
  <c r="B174" i="1"/>
  <c r="Q173" i="1"/>
  <c r="O173" i="1"/>
  <c r="P173" i="1" s="1"/>
  <c r="M173" i="1"/>
  <c r="D173" i="1"/>
  <c r="C173" i="1"/>
  <c r="B173" i="1"/>
  <c r="Q172" i="1"/>
  <c r="O172" i="1"/>
  <c r="P172" i="1" s="1"/>
  <c r="M172" i="1"/>
  <c r="D172" i="1"/>
  <c r="C172" i="1"/>
  <c r="B172" i="1"/>
  <c r="Q171" i="1"/>
  <c r="O171" i="1"/>
  <c r="P171" i="1" s="1"/>
  <c r="M171" i="1"/>
  <c r="D171" i="1"/>
  <c r="C171" i="1"/>
  <c r="B171" i="1"/>
  <c r="Q170" i="1"/>
  <c r="O170" i="1"/>
  <c r="P170" i="1" s="1"/>
  <c r="M170" i="1"/>
  <c r="D170" i="1"/>
  <c r="C170" i="1"/>
  <c r="B170" i="1"/>
  <c r="Q169" i="1"/>
  <c r="O169" i="1"/>
  <c r="P169" i="1" s="1"/>
  <c r="M169" i="1"/>
  <c r="D169" i="1"/>
  <c r="C169" i="1"/>
  <c r="B169" i="1"/>
  <c r="Q168" i="1"/>
  <c r="O168" i="1"/>
  <c r="P168" i="1" s="1"/>
  <c r="M168" i="1"/>
  <c r="D168" i="1"/>
  <c r="C168" i="1"/>
  <c r="B168" i="1"/>
  <c r="Q167" i="1"/>
  <c r="O167" i="1"/>
  <c r="P167" i="1" s="1"/>
  <c r="M167" i="1"/>
  <c r="D167" i="1"/>
  <c r="C167" i="1"/>
  <c r="B167" i="1"/>
  <c r="Q166" i="1"/>
  <c r="O166" i="1"/>
  <c r="P166" i="1" s="1"/>
  <c r="M166" i="1"/>
  <c r="D166" i="1"/>
  <c r="C166" i="1"/>
  <c r="B166" i="1"/>
  <c r="Q165" i="1"/>
  <c r="P165" i="1"/>
  <c r="O165" i="1"/>
  <c r="M165" i="1"/>
  <c r="D165" i="1"/>
  <c r="C165" i="1"/>
  <c r="B165" i="1"/>
  <c r="Q164" i="1"/>
  <c r="O164" i="1"/>
  <c r="P164" i="1" s="1"/>
  <c r="M164" i="1"/>
  <c r="D164" i="1"/>
  <c r="C164" i="1"/>
  <c r="B164" i="1"/>
  <c r="Q163" i="1"/>
  <c r="O163" i="1"/>
  <c r="P163" i="1" s="1"/>
  <c r="M163" i="1"/>
  <c r="D163" i="1"/>
  <c r="C163" i="1"/>
  <c r="B163" i="1"/>
  <c r="Q162" i="1"/>
  <c r="P162" i="1"/>
  <c r="O162" i="1"/>
  <c r="M162" i="1"/>
  <c r="D162" i="1"/>
  <c r="C162" i="1"/>
  <c r="B162" i="1"/>
  <c r="Q161" i="1"/>
  <c r="O161" i="1"/>
  <c r="P161" i="1" s="1"/>
  <c r="M161" i="1"/>
  <c r="D161" i="1"/>
  <c r="C161" i="1"/>
  <c r="B161" i="1"/>
  <c r="Q160" i="1"/>
  <c r="O160" i="1"/>
  <c r="P160" i="1" s="1"/>
  <c r="M160" i="1"/>
  <c r="D160" i="1"/>
  <c r="C160" i="1"/>
  <c r="B160" i="1"/>
  <c r="Q159" i="1"/>
  <c r="O159" i="1"/>
  <c r="P159" i="1" s="1"/>
  <c r="M159" i="1"/>
  <c r="D159" i="1"/>
  <c r="C159" i="1"/>
  <c r="B159" i="1"/>
  <c r="Q158" i="1"/>
  <c r="O158" i="1"/>
  <c r="P158" i="1" s="1"/>
  <c r="M158" i="1"/>
  <c r="D158" i="1"/>
  <c r="C158" i="1"/>
  <c r="B158" i="1"/>
  <c r="Q157" i="1"/>
  <c r="O157" i="1"/>
  <c r="P157" i="1" s="1"/>
  <c r="M157" i="1"/>
  <c r="D157" i="1"/>
  <c r="C157" i="1"/>
  <c r="B157" i="1"/>
  <c r="Q156" i="1"/>
  <c r="O156" i="1"/>
  <c r="P156" i="1" s="1"/>
  <c r="M156" i="1"/>
  <c r="D156" i="1"/>
  <c r="C156" i="1"/>
  <c r="B156" i="1"/>
  <c r="Q155" i="1"/>
  <c r="O155" i="1"/>
  <c r="P155" i="1" s="1"/>
  <c r="M155" i="1"/>
  <c r="D155" i="1"/>
  <c r="C155" i="1"/>
  <c r="B155" i="1"/>
  <c r="Q154" i="1"/>
  <c r="O154" i="1"/>
  <c r="P154" i="1" s="1"/>
  <c r="M154" i="1"/>
  <c r="D154" i="1"/>
  <c r="C154" i="1"/>
  <c r="B154" i="1"/>
  <c r="Q153" i="1"/>
  <c r="O153" i="1"/>
  <c r="P153" i="1" s="1"/>
  <c r="M153" i="1"/>
  <c r="D153" i="1"/>
  <c r="C153" i="1"/>
  <c r="B153" i="1"/>
  <c r="Q152" i="1"/>
  <c r="O152" i="1"/>
  <c r="P152" i="1" s="1"/>
  <c r="M152" i="1"/>
  <c r="D152" i="1"/>
  <c r="C152" i="1"/>
  <c r="B152" i="1"/>
  <c r="Q151" i="1"/>
  <c r="O151" i="1"/>
  <c r="P151" i="1" s="1"/>
  <c r="M151" i="1"/>
  <c r="D151" i="1"/>
  <c r="C151" i="1"/>
  <c r="B151" i="1"/>
  <c r="Q150" i="1"/>
  <c r="O150" i="1"/>
  <c r="P150" i="1" s="1"/>
  <c r="M150" i="1"/>
  <c r="D150" i="1"/>
  <c r="C150" i="1"/>
  <c r="B150" i="1"/>
  <c r="Q149" i="1"/>
  <c r="O149" i="1"/>
  <c r="P149" i="1" s="1"/>
  <c r="M149" i="1"/>
  <c r="D149" i="1"/>
  <c r="C149" i="1"/>
  <c r="B149" i="1"/>
  <c r="Q148" i="1"/>
  <c r="O148" i="1"/>
  <c r="P148" i="1" s="1"/>
  <c r="M148" i="1"/>
  <c r="D148" i="1"/>
  <c r="C148" i="1"/>
  <c r="B148" i="1"/>
  <c r="Q147" i="1"/>
  <c r="O147" i="1"/>
  <c r="P147" i="1" s="1"/>
  <c r="M147" i="1"/>
  <c r="D147" i="1"/>
  <c r="C147" i="1"/>
  <c r="B147" i="1"/>
  <c r="Q146" i="1"/>
  <c r="O146" i="1"/>
  <c r="M146" i="1"/>
  <c r="D146" i="1"/>
  <c r="C146" i="1"/>
  <c r="B146" i="1"/>
  <c r="Q145" i="1"/>
  <c r="O145" i="1"/>
  <c r="P145" i="1" s="1"/>
  <c r="M145" i="1"/>
  <c r="D145" i="1"/>
  <c r="C145" i="1"/>
  <c r="B145" i="1"/>
  <c r="Q144" i="1"/>
  <c r="O144" i="1"/>
  <c r="P144" i="1" s="1"/>
  <c r="M144" i="1"/>
  <c r="D144" i="1"/>
  <c r="C144" i="1"/>
  <c r="B144" i="1"/>
  <c r="Q143" i="1"/>
  <c r="O143" i="1"/>
  <c r="P143" i="1" s="1"/>
  <c r="M143" i="1"/>
  <c r="D143" i="1"/>
  <c r="C143" i="1"/>
  <c r="B143" i="1"/>
  <c r="Q142" i="1"/>
  <c r="O142" i="1"/>
  <c r="P142" i="1" s="1"/>
  <c r="M142" i="1"/>
  <c r="D142" i="1"/>
  <c r="C142" i="1"/>
  <c r="B142" i="1"/>
  <c r="Q141" i="1"/>
  <c r="P141" i="1"/>
  <c r="O141" i="1"/>
  <c r="M141" i="1"/>
  <c r="D141" i="1"/>
  <c r="C141" i="1"/>
  <c r="B141" i="1"/>
  <c r="Q140" i="1"/>
  <c r="O140" i="1"/>
  <c r="P140" i="1" s="1"/>
  <c r="M140" i="1"/>
  <c r="D140" i="1"/>
  <c r="C140" i="1"/>
  <c r="B140" i="1"/>
  <c r="Q139" i="1"/>
  <c r="O139" i="1"/>
  <c r="P139" i="1" s="1"/>
  <c r="M139" i="1"/>
  <c r="D139" i="1"/>
  <c r="C139" i="1"/>
  <c r="B139" i="1"/>
  <c r="Q138" i="1"/>
  <c r="O138" i="1"/>
  <c r="P138" i="1" s="1"/>
  <c r="M138" i="1"/>
  <c r="D138" i="1"/>
  <c r="C138" i="1"/>
  <c r="B138" i="1"/>
  <c r="Q137" i="1"/>
  <c r="O137" i="1"/>
  <c r="P137" i="1" s="1"/>
  <c r="M137" i="1"/>
  <c r="D137" i="1"/>
  <c r="C137" i="1"/>
  <c r="B137" i="1"/>
  <c r="Q136" i="1"/>
  <c r="O136" i="1"/>
  <c r="P136" i="1" s="1"/>
  <c r="M136" i="1"/>
  <c r="D136" i="1"/>
  <c r="C136" i="1"/>
  <c r="B136" i="1"/>
  <c r="Q135" i="1"/>
  <c r="O135" i="1"/>
  <c r="P135" i="1" s="1"/>
  <c r="M135" i="1"/>
  <c r="D135" i="1"/>
  <c r="C135" i="1"/>
  <c r="B135" i="1"/>
  <c r="Q134" i="1"/>
  <c r="O134" i="1"/>
  <c r="P134" i="1" s="1"/>
  <c r="M134" i="1"/>
  <c r="D134" i="1"/>
  <c r="C134" i="1"/>
  <c r="B134" i="1"/>
  <c r="Q133" i="1"/>
  <c r="O133" i="1"/>
  <c r="P133" i="1" s="1"/>
  <c r="M133" i="1"/>
  <c r="D133" i="1"/>
  <c r="C133" i="1"/>
  <c r="B133" i="1"/>
  <c r="Q132" i="1"/>
  <c r="O132" i="1"/>
  <c r="P132" i="1" s="1"/>
  <c r="M132" i="1"/>
  <c r="D132" i="1"/>
  <c r="C132" i="1"/>
  <c r="B132" i="1"/>
  <c r="Q131" i="1"/>
  <c r="O131" i="1"/>
  <c r="P131" i="1" s="1"/>
  <c r="M131" i="1"/>
  <c r="D131" i="1"/>
  <c r="C131" i="1"/>
  <c r="B131" i="1"/>
  <c r="Q130" i="1"/>
  <c r="P130" i="1"/>
  <c r="O130" i="1"/>
  <c r="M130" i="1"/>
  <c r="D130" i="1"/>
  <c r="C130" i="1"/>
  <c r="B130" i="1"/>
  <c r="Q129" i="1"/>
  <c r="O129" i="1"/>
  <c r="P129" i="1" s="1"/>
  <c r="M129" i="1"/>
  <c r="D129" i="1"/>
  <c r="C129" i="1"/>
  <c r="B129" i="1"/>
  <c r="Q128" i="1"/>
  <c r="O128" i="1"/>
  <c r="P128" i="1" s="1"/>
  <c r="M128" i="1"/>
  <c r="D128" i="1"/>
  <c r="C128" i="1"/>
  <c r="B128" i="1"/>
  <c r="Q127" i="1"/>
  <c r="P127" i="1"/>
  <c r="O127" i="1"/>
  <c r="M127" i="1"/>
  <c r="D127" i="1"/>
  <c r="C127" i="1"/>
  <c r="B127" i="1"/>
  <c r="Q126" i="1"/>
  <c r="O126" i="1"/>
  <c r="P126" i="1" s="1"/>
  <c r="M126" i="1"/>
  <c r="D126" i="1"/>
  <c r="C126" i="1"/>
  <c r="B126" i="1"/>
  <c r="Q125" i="1"/>
  <c r="O125" i="1"/>
  <c r="P125" i="1" s="1"/>
  <c r="M125" i="1"/>
  <c r="D125" i="1"/>
  <c r="C125" i="1"/>
  <c r="B125" i="1"/>
  <c r="Q124" i="1"/>
  <c r="O124" i="1"/>
  <c r="M124" i="1"/>
  <c r="D124" i="1"/>
  <c r="C124" i="1"/>
  <c r="B124" i="1"/>
  <c r="Q123" i="1"/>
  <c r="O123" i="1"/>
  <c r="P123" i="1" s="1"/>
  <c r="M123" i="1"/>
  <c r="D123" i="1"/>
  <c r="C123" i="1"/>
  <c r="B123" i="1"/>
  <c r="Q122" i="1"/>
  <c r="O122" i="1"/>
  <c r="P122" i="1" s="1"/>
  <c r="M122" i="1"/>
  <c r="D122" i="1"/>
  <c r="C122" i="1"/>
  <c r="B122" i="1"/>
  <c r="Q121" i="1"/>
  <c r="O121" i="1"/>
  <c r="P121" i="1" s="1"/>
  <c r="M121" i="1"/>
  <c r="D121" i="1"/>
  <c r="C121" i="1"/>
  <c r="B121" i="1"/>
  <c r="Q120" i="1"/>
  <c r="P120" i="1"/>
  <c r="O120" i="1"/>
  <c r="M120" i="1"/>
  <c r="D120" i="1"/>
  <c r="C120" i="1"/>
  <c r="B120" i="1"/>
  <c r="Q119" i="1"/>
  <c r="O119" i="1"/>
  <c r="P119" i="1" s="1"/>
  <c r="M119" i="1"/>
  <c r="D119" i="1"/>
  <c r="C119" i="1"/>
  <c r="B119" i="1"/>
  <c r="Q118" i="1"/>
  <c r="O118" i="1"/>
  <c r="P118" i="1" s="1"/>
  <c r="M118" i="1"/>
  <c r="D118" i="1"/>
  <c r="C118" i="1"/>
  <c r="B118" i="1"/>
  <c r="Q117" i="1"/>
  <c r="O117" i="1"/>
  <c r="P117" i="1" s="1"/>
  <c r="M117" i="1"/>
  <c r="D117" i="1"/>
  <c r="C117" i="1"/>
  <c r="B117" i="1"/>
  <c r="Q116" i="1"/>
  <c r="O116" i="1"/>
  <c r="P116" i="1" s="1"/>
  <c r="M116" i="1"/>
  <c r="D116" i="1"/>
  <c r="C116" i="1"/>
  <c r="B116" i="1"/>
  <c r="Q115" i="1"/>
  <c r="O115" i="1"/>
  <c r="P115" i="1" s="1"/>
  <c r="M115" i="1"/>
  <c r="D115" i="1"/>
  <c r="C115" i="1"/>
  <c r="B115" i="1"/>
  <c r="Q114" i="1"/>
  <c r="O114" i="1"/>
  <c r="P114" i="1" s="1"/>
  <c r="M114" i="1"/>
  <c r="D114" i="1"/>
  <c r="C114" i="1"/>
  <c r="B114" i="1"/>
  <c r="Q113" i="1"/>
  <c r="O113" i="1"/>
  <c r="P113" i="1" s="1"/>
  <c r="M113" i="1"/>
  <c r="D113" i="1"/>
  <c r="C113" i="1"/>
  <c r="B113" i="1"/>
  <c r="Q112" i="1"/>
  <c r="P112" i="1"/>
  <c r="O112" i="1"/>
  <c r="M112" i="1"/>
  <c r="D112" i="1"/>
  <c r="C112" i="1"/>
  <c r="B112" i="1"/>
  <c r="Q111" i="1"/>
  <c r="O111" i="1"/>
  <c r="P111" i="1" s="1"/>
  <c r="M111" i="1"/>
  <c r="D111" i="1"/>
  <c r="C111" i="1"/>
  <c r="B111" i="1"/>
  <c r="Q110" i="1"/>
  <c r="O110" i="1"/>
  <c r="P110" i="1" s="1"/>
  <c r="M110" i="1"/>
  <c r="D110" i="1"/>
  <c r="C110" i="1"/>
  <c r="B110" i="1"/>
  <c r="Q109" i="1"/>
  <c r="O109" i="1"/>
  <c r="P109" i="1" s="1"/>
  <c r="M109" i="1"/>
  <c r="D109" i="1"/>
  <c r="C109" i="1"/>
  <c r="B109" i="1"/>
  <c r="Q108" i="1"/>
  <c r="P108" i="1"/>
  <c r="O108" i="1"/>
  <c r="M108" i="1"/>
  <c r="D108" i="1"/>
  <c r="C108" i="1"/>
  <c r="B108" i="1"/>
  <c r="Q107" i="1"/>
  <c r="O107" i="1"/>
  <c r="P107" i="1" s="1"/>
  <c r="M107" i="1"/>
  <c r="D107" i="1"/>
  <c r="C107" i="1"/>
  <c r="B107" i="1"/>
  <c r="Q106" i="1"/>
  <c r="O106" i="1"/>
  <c r="P106" i="1" s="1"/>
  <c r="M106" i="1"/>
  <c r="D106" i="1"/>
  <c r="C106" i="1"/>
  <c r="B106" i="1"/>
  <c r="Q105" i="1"/>
  <c r="O105" i="1"/>
  <c r="P105" i="1" s="1"/>
  <c r="M105" i="1"/>
  <c r="D105" i="1"/>
  <c r="C105" i="1"/>
  <c r="B105" i="1"/>
  <c r="Q104" i="1"/>
  <c r="O104" i="1"/>
  <c r="P104" i="1" s="1"/>
  <c r="M104" i="1"/>
  <c r="D104" i="1"/>
  <c r="C104" i="1"/>
  <c r="B104" i="1"/>
  <c r="Q103" i="1"/>
  <c r="O103" i="1"/>
  <c r="P103" i="1" s="1"/>
  <c r="M103" i="1"/>
  <c r="D103" i="1"/>
  <c r="C103" i="1"/>
  <c r="B103" i="1"/>
  <c r="Q102" i="1"/>
  <c r="O102" i="1"/>
  <c r="P102" i="1" s="1"/>
  <c r="M102" i="1"/>
  <c r="D102" i="1"/>
  <c r="C102" i="1"/>
  <c r="B102" i="1"/>
  <c r="Q101" i="1"/>
  <c r="O101" i="1"/>
  <c r="P101" i="1" s="1"/>
  <c r="M101" i="1"/>
  <c r="D101" i="1"/>
  <c r="C101" i="1"/>
  <c r="B101" i="1"/>
  <c r="Q100" i="1"/>
  <c r="O100" i="1"/>
  <c r="P100" i="1" s="1"/>
  <c r="M100" i="1"/>
  <c r="D100" i="1"/>
  <c r="C100" i="1"/>
  <c r="B100" i="1"/>
  <c r="Q99" i="1"/>
  <c r="O99" i="1"/>
  <c r="P99" i="1" s="1"/>
  <c r="M99" i="1"/>
  <c r="D99" i="1"/>
  <c r="C99" i="1"/>
  <c r="B99" i="1"/>
  <c r="Q98" i="1"/>
  <c r="O98" i="1"/>
  <c r="P98" i="1" s="1"/>
  <c r="M98" i="1"/>
  <c r="D98" i="1"/>
  <c r="C98" i="1"/>
  <c r="B98" i="1"/>
  <c r="Q97" i="1"/>
  <c r="O97" i="1"/>
  <c r="P97" i="1" s="1"/>
  <c r="M97" i="1"/>
  <c r="D97" i="1"/>
  <c r="C97" i="1"/>
  <c r="B97" i="1"/>
  <c r="Q96" i="1"/>
  <c r="O96" i="1"/>
  <c r="P96" i="1" s="1"/>
  <c r="M96" i="1"/>
  <c r="D96" i="1"/>
  <c r="C96" i="1"/>
  <c r="B96" i="1"/>
  <c r="Q95" i="1"/>
  <c r="O95" i="1"/>
  <c r="M95" i="1"/>
  <c r="D95" i="1"/>
  <c r="C95" i="1"/>
  <c r="B95" i="1"/>
  <c r="Q94" i="1"/>
  <c r="O94" i="1"/>
  <c r="P94" i="1" s="1"/>
  <c r="M94" i="1"/>
  <c r="D94" i="1"/>
  <c r="C94" i="1"/>
  <c r="B94" i="1"/>
  <c r="Q93" i="1"/>
  <c r="O93" i="1"/>
  <c r="P93" i="1" s="1"/>
  <c r="M93" i="1"/>
  <c r="D93" i="1"/>
  <c r="C93" i="1"/>
  <c r="B93" i="1"/>
  <c r="Q92" i="1"/>
  <c r="O92" i="1"/>
  <c r="P92" i="1" s="1"/>
  <c r="M92" i="1"/>
  <c r="D92" i="1"/>
  <c r="C92" i="1"/>
  <c r="B92" i="1"/>
  <c r="Q91" i="1"/>
  <c r="O91" i="1"/>
  <c r="M91" i="1"/>
  <c r="D91" i="1"/>
  <c r="C91" i="1"/>
  <c r="B91" i="1"/>
  <c r="Q90" i="1"/>
  <c r="O90" i="1"/>
  <c r="P90" i="1" s="1"/>
  <c r="M90" i="1"/>
  <c r="D90" i="1"/>
  <c r="C90" i="1"/>
  <c r="B90" i="1"/>
  <c r="Q89" i="1"/>
  <c r="O89" i="1"/>
  <c r="P89" i="1" s="1"/>
  <c r="M89" i="1"/>
  <c r="D89" i="1"/>
  <c r="C89" i="1"/>
  <c r="B89" i="1"/>
  <c r="Q88" i="1"/>
  <c r="O88" i="1"/>
  <c r="P88" i="1" s="1"/>
  <c r="M88" i="1"/>
  <c r="D88" i="1"/>
  <c r="C88" i="1"/>
  <c r="B88" i="1"/>
  <c r="Q87" i="1"/>
  <c r="O87" i="1"/>
  <c r="P87" i="1" s="1"/>
  <c r="M87" i="1"/>
  <c r="D87" i="1"/>
  <c r="C87" i="1"/>
  <c r="B87" i="1"/>
  <c r="Q86" i="1"/>
  <c r="O86" i="1"/>
  <c r="P86" i="1" s="1"/>
  <c r="M86" i="1"/>
  <c r="D86" i="1"/>
  <c r="C86" i="1"/>
  <c r="B86" i="1"/>
  <c r="Q85" i="1"/>
  <c r="O85" i="1"/>
  <c r="M85" i="1"/>
  <c r="D85" i="1"/>
  <c r="C85" i="1"/>
  <c r="B85" i="1"/>
  <c r="Q84" i="1"/>
  <c r="O84" i="1"/>
  <c r="P84" i="1" s="1"/>
  <c r="M84" i="1"/>
  <c r="D84" i="1"/>
  <c r="C84" i="1"/>
  <c r="B84" i="1"/>
  <c r="Q83" i="1"/>
  <c r="P83" i="1"/>
  <c r="O83" i="1"/>
  <c r="M83" i="1"/>
  <c r="D83" i="1"/>
  <c r="C83" i="1"/>
  <c r="B83" i="1"/>
  <c r="Q82" i="1"/>
  <c r="O82" i="1"/>
  <c r="P82" i="1" s="1"/>
  <c r="M82" i="1"/>
  <c r="D82" i="1"/>
  <c r="C82" i="1"/>
  <c r="B82" i="1"/>
  <c r="Q81" i="1"/>
  <c r="O81" i="1"/>
  <c r="M81" i="1"/>
  <c r="D81" i="1"/>
  <c r="C81" i="1"/>
  <c r="B81" i="1"/>
  <c r="Q80" i="1"/>
  <c r="O80" i="1"/>
  <c r="P80" i="1" s="1"/>
  <c r="M80" i="1"/>
  <c r="D80" i="1"/>
  <c r="C80" i="1"/>
  <c r="B80" i="1"/>
  <c r="Q79" i="1"/>
  <c r="O79" i="1"/>
  <c r="M79" i="1"/>
  <c r="D79" i="1"/>
  <c r="C79" i="1"/>
  <c r="B79" i="1"/>
  <c r="Q78" i="1"/>
  <c r="O78" i="1"/>
  <c r="P78" i="1" s="1"/>
  <c r="M78" i="1"/>
  <c r="D78" i="1"/>
  <c r="C78" i="1"/>
  <c r="B78" i="1"/>
  <c r="Q77" i="1"/>
  <c r="O77" i="1"/>
  <c r="P77" i="1" s="1"/>
  <c r="M77" i="1"/>
  <c r="D77" i="1"/>
  <c r="C77" i="1"/>
  <c r="B77" i="1"/>
  <c r="Q76" i="1"/>
  <c r="O76" i="1"/>
  <c r="P76" i="1" s="1"/>
  <c r="M76" i="1"/>
  <c r="D76" i="1"/>
  <c r="C76" i="1"/>
  <c r="B76" i="1"/>
  <c r="Q75" i="1"/>
  <c r="P75" i="1"/>
  <c r="O75" i="1"/>
  <c r="M75" i="1"/>
  <c r="D75" i="1"/>
  <c r="C75" i="1"/>
  <c r="B75" i="1"/>
  <c r="Q74" i="1"/>
  <c r="O74" i="1"/>
  <c r="P74" i="1" s="1"/>
  <c r="M74" i="1"/>
  <c r="D74" i="1"/>
  <c r="C74" i="1"/>
  <c r="B74" i="1"/>
  <c r="Q73" i="1"/>
  <c r="O73" i="1"/>
  <c r="P73" i="1" s="1"/>
  <c r="M73" i="1"/>
  <c r="D73" i="1"/>
  <c r="C73" i="1"/>
  <c r="B73" i="1"/>
  <c r="Q72" i="1"/>
  <c r="O72" i="1"/>
  <c r="P72" i="1" s="1"/>
  <c r="M72" i="1"/>
  <c r="D72" i="1"/>
  <c r="C72" i="1"/>
  <c r="B72" i="1"/>
  <c r="Q71" i="1"/>
  <c r="O71" i="1"/>
  <c r="P71" i="1" s="1"/>
  <c r="M71" i="1"/>
  <c r="D71" i="1"/>
  <c r="C71" i="1"/>
  <c r="B71" i="1"/>
  <c r="Q70" i="1"/>
  <c r="O70" i="1"/>
  <c r="P70" i="1" s="1"/>
  <c r="M70" i="1"/>
  <c r="D70" i="1"/>
  <c r="C70" i="1"/>
  <c r="B70" i="1"/>
  <c r="Q69" i="1"/>
  <c r="P69" i="1"/>
  <c r="O69" i="1"/>
  <c r="M69" i="1"/>
  <c r="D69" i="1"/>
  <c r="C69" i="1"/>
  <c r="B69" i="1"/>
  <c r="Q68" i="1"/>
  <c r="O68" i="1"/>
  <c r="P68" i="1" s="1"/>
  <c r="M68" i="1"/>
  <c r="D68" i="1"/>
  <c r="C68" i="1"/>
  <c r="B68" i="1"/>
  <c r="Q67" i="1"/>
  <c r="O67" i="1"/>
  <c r="P67" i="1" s="1"/>
  <c r="M67" i="1"/>
  <c r="D67" i="1"/>
  <c r="C67" i="1"/>
  <c r="B67" i="1"/>
  <c r="Q66" i="1"/>
  <c r="O66" i="1"/>
  <c r="P66" i="1" s="1"/>
  <c r="M66" i="1"/>
  <c r="D66" i="1"/>
  <c r="C66" i="1"/>
  <c r="B66" i="1"/>
  <c r="Q65" i="1"/>
  <c r="O65" i="1"/>
  <c r="P65" i="1" s="1"/>
  <c r="M65" i="1"/>
  <c r="D65" i="1"/>
  <c r="C65" i="1"/>
  <c r="B65" i="1"/>
  <c r="Q64" i="1"/>
  <c r="O64" i="1"/>
  <c r="P64" i="1" s="1"/>
  <c r="M64" i="1"/>
  <c r="D64" i="1"/>
  <c r="C64" i="1"/>
  <c r="B64" i="1"/>
  <c r="Q63" i="1"/>
  <c r="O63" i="1"/>
  <c r="P63" i="1" s="1"/>
  <c r="M63" i="1"/>
  <c r="D63" i="1"/>
  <c r="C63" i="1"/>
  <c r="B63" i="1"/>
  <c r="Q62" i="1"/>
  <c r="O62" i="1"/>
  <c r="P62" i="1" s="1"/>
  <c r="M62" i="1"/>
  <c r="D62" i="1"/>
  <c r="C62" i="1"/>
  <c r="B62" i="1"/>
  <c r="Q61" i="1"/>
  <c r="O61" i="1"/>
  <c r="P61" i="1" s="1"/>
  <c r="M61" i="1"/>
  <c r="D61" i="1"/>
  <c r="C61" i="1"/>
  <c r="B61" i="1"/>
  <c r="Q60" i="1"/>
  <c r="O60" i="1"/>
  <c r="P60" i="1" s="1"/>
  <c r="M60" i="1"/>
  <c r="D60" i="1"/>
  <c r="C60" i="1"/>
  <c r="B60" i="1"/>
  <c r="Q59" i="1"/>
  <c r="O59" i="1"/>
  <c r="P59" i="1" s="1"/>
  <c r="M59" i="1"/>
  <c r="D59" i="1"/>
  <c r="C59" i="1"/>
  <c r="B59" i="1"/>
  <c r="Q58" i="1"/>
  <c r="O58" i="1"/>
  <c r="P58" i="1" s="1"/>
  <c r="M58" i="1"/>
  <c r="D58" i="1"/>
  <c r="C58" i="1"/>
  <c r="B58" i="1"/>
  <c r="Q57" i="1"/>
  <c r="O57" i="1"/>
  <c r="P57" i="1" s="1"/>
  <c r="M57" i="1"/>
  <c r="D57" i="1"/>
  <c r="C57" i="1"/>
  <c r="B57" i="1"/>
  <c r="Q56" i="1"/>
  <c r="P56" i="1"/>
  <c r="O56" i="1"/>
  <c r="M56" i="1"/>
  <c r="D56" i="1"/>
  <c r="C56" i="1"/>
  <c r="B56" i="1"/>
  <c r="Q55" i="1"/>
  <c r="O55" i="1"/>
  <c r="P55" i="1" s="1"/>
  <c r="M55" i="1"/>
  <c r="D55" i="1"/>
  <c r="C55" i="1"/>
  <c r="B55" i="1"/>
  <c r="Q54" i="1"/>
  <c r="O54" i="1"/>
  <c r="P54" i="1" s="1"/>
  <c r="M54" i="1"/>
  <c r="D54" i="1"/>
  <c r="C54" i="1"/>
  <c r="B54" i="1"/>
  <c r="Q53" i="1"/>
  <c r="O53" i="1"/>
  <c r="M53" i="1"/>
  <c r="D53" i="1"/>
  <c r="C53" i="1"/>
  <c r="B53" i="1"/>
  <c r="Q52" i="1"/>
  <c r="O52" i="1"/>
  <c r="P52" i="1" s="1"/>
  <c r="P53" i="1" s="1"/>
  <c r="M52" i="1"/>
  <c r="D52" i="1"/>
  <c r="C52" i="1"/>
  <c r="B52" i="1"/>
  <c r="Q51" i="1"/>
  <c r="O51" i="1"/>
  <c r="P51" i="1" s="1"/>
  <c r="M51" i="1"/>
  <c r="D51" i="1"/>
  <c r="C51" i="1"/>
  <c r="B51" i="1"/>
  <c r="Q50" i="1"/>
  <c r="O50" i="1"/>
  <c r="P50" i="1" s="1"/>
  <c r="M50" i="1"/>
  <c r="D50" i="1"/>
  <c r="C50" i="1"/>
  <c r="B50" i="1"/>
  <c r="Q49" i="1"/>
  <c r="O49" i="1"/>
  <c r="P49" i="1" s="1"/>
  <c r="M49" i="1"/>
  <c r="D49" i="1"/>
  <c r="C49" i="1"/>
  <c r="B49" i="1"/>
  <c r="Q48" i="1"/>
  <c r="O48" i="1"/>
  <c r="P48" i="1" s="1"/>
  <c r="M48" i="1"/>
  <c r="D48" i="1"/>
  <c r="C48" i="1"/>
  <c r="B48" i="1"/>
  <c r="Q47" i="1"/>
  <c r="O47" i="1"/>
  <c r="P47" i="1" s="1"/>
  <c r="M47" i="1"/>
  <c r="D47" i="1"/>
  <c r="C47" i="1"/>
  <c r="B47" i="1"/>
  <c r="Q46" i="1"/>
  <c r="O46" i="1"/>
  <c r="P46" i="1" s="1"/>
  <c r="M46" i="1"/>
  <c r="D46" i="1"/>
  <c r="C46" i="1"/>
  <c r="B46" i="1"/>
  <c r="Q45" i="1"/>
  <c r="O45" i="1"/>
  <c r="P45" i="1" s="1"/>
  <c r="M45" i="1"/>
  <c r="D45" i="1"/>
  <c r="C45" i="1"/>
  <c r="B45" i="1"/>
  <c r="Q44" i="1"/>
  <c r="O44" i="1"/>
  <c r="P44" i="1" s="1"/>
  <c r="M44" i="1"/>
  <c r="D44" i="1"/>
  <c r="C44" i="1"/>
  <c r="B44" i="1"/>
  <c r="Q43" i="1"/>
  <c r="O43" i="1"/>
  <c r="M43" i="1"/>
  <c r="D43" i="1"/>
  <c r="C43" i="1"/>
  <c r="B43" i="1"/>
  <c r="Q42" i="1"/>
  <c r="O42" i="1"/>
  <c r="P42" i="1" s="1"/>
  <c r="P43" i="1" s="1"/>
  <c r="M42" i="1"/>
  <c r="D42" i="1"/>
  <c r="C42" i="1"/>
  <c r="B42" i="1"/>
  <c r="Q41" i="1"/>
  <c r="O41" i="1"/>
  <c r="M41" i="1"/>
  <c r="D41" i="1"/>
  <c r="C41" i="1"/>
  <c r="B41" i="1"/>
  <c r="Q40" i="1"/>
  <c r="O40" i="1"/>
  <c r="P40" i="1" s="1"/>
  <c r="M40" i="1"/>
  <c r="D40" i="1"/>
  <c r="C40" i="1"/>
  <c r="B40" i="1"/>
  <c r="Q39" i="1"/>
  <c r="O39" i="1"/>
  <c r="P39" i="1" s="1"/>
  <c r="M39" i="1"/>
  <c r="D39" i="1"/>
  <c r="C39" i="1"/>
  <c r="B39" i="1"/>
  <c r="Q38" i="1"/>
  <c r="O38" i="1"/>
  <c r="P38" i="1" s="1"/>
  <c r="M38" i="1"/>
  <c r="D38" i="1"/>
  <c r="C38" i="1"/>
  <c r="B38" i="1"/>
  <c r="Q37" i="1"/>
  <c r="O37" i="1"/>
  <c r="P37" i="1" s="1"/>
  <c r="M37" i="1"/>
  <c r="D37" i="1"/>
  <c r="C37" i="1"/>
  <c r="B37" i="1"/>
  <c r="Q36" i="1"/>
  <c r="O36" i="1"/>
  <c r="M36" i="1"/>
  <c r="D36" i="1"/>
  <c r="C36" i="1"/>
  <c r="B36" i="1"/>
  <c r="Q35" i="1"/>
  <c r="O35" i="1"/>
  <c r="M35" i="1"/>
  <c r="D35" i="1"/>
  <c r="C35" i="1"/>
  <c r="B35" i="1"/>
  <c r="Q34" i="1"/>
  <c r="O34" i="1"/>
  <c r="P34" i="1" s="1"/>
  <c r="P35" i="1" s="1"/>
  <c r="P36" i="1" s="1"/>
  <c r="M34" i="1"/>
  <c r="D34" i="1"/>
  <c r="C34" i="1"/>
  <c r="B34" i="1"/>
  <c r="Q33" i="1"/>
  <c r="O33" i="1"/>
  <c r="P33" i="1" s="1"/>
  <c r="M33" i="1"/>
  <c r="D33" i="1"/>
  <c r="C33" i="1"/>
  <c r="B33" i="1"/>
  <c r="Q32" i="1"/>
  <c r="O32" i="1"/>
  <c r="P32" i="1" s="1"/>
  <c r="M32" i="1"/>
  <c r="D32" i="1"/>
  <c r="C32" i="1"/>
  <c r="B32" i="1"/>
  <c r="Q31" i="1"/>
  <c r="O31" i="1"/>
  <c r="P31" i="1" s="1"/>
  <c r="M31" i="1"/>
  <c r="D31" i="1"/>
  <c r="C31" i="1"/>
  <c r="B31" i="1"/>
  <c r="Q30" i="1"/>
  <c r="O30" i="1"/>
  <c r="P30" i="1" s="1"/>
  <c r="M30" i="1"/>
  <c r="D30" i="1"/>
  <c r="C30" i="1"/>
  <c r="B30" i="1"/>
  <c r="Q29" i="1"/>
  <c r="O29" i="1"/>
  <c r="P29" i="1" s="1"/>
  <c r="M29" i="1"/>
  <c r="D29" i="1"/>
  <c r="C29" i="1"/>
  <c r="B29" i="1"/>
  <c r="Q28" i="1"/>
  <c r="O28" i="1"/>
  <c r="M28" i="1"/>
  <c r="D28" i="1"/>
  <c r="C28" i="1"/>
  <c r="B28" i="1"/>
  <c r="Q27" i="1"/>
  <c r="O27" i="1"/>
  <c r="M27" i="1"/>
  <c r="D27" i="1"/>
  <c r="C27" i="1"/>
  <c r="B27" i="1"/>
  <c r="Q26" i="1"/>
  <c r="O26" i="1"/>
  <c r="M26" i="1"/>
  <c r="D26" i="1"/>
  <c r="C26" i="1"/>
  <c r="B26" i="1"/>
  <c r="Q25" i="1"/>
  <c r="O25" i="1"/>
  <c r="P25" i="1" s="1"/>
  <c r="M25" i="1"/>
  <c r="D25" i="1"/>
  <c r="C25" i="1"/>
  <c r="B25" i="1"/>
  <c r="Q24" i="1"/>
  <c r="O24" i="1"/>
  <c r="P24" i="1" s="1"/>
  <c r="M24" i="1"/>
  <c r="D24" i="1"/>
  <c r="C24" i="1"/>
  <c r="B24" i="1"/>
  <c r="Q23" i="1"/>
  <c r="O23" i="1"/>
  <c r="P23" i="1" s="1"/>
  <c r="M23" i="1"/>
  <c r="D23" i="1"/>
  <c r="C23" i="1"/>
  <c r="B23" i="1"/>
  <c r="Q22" i="1"/>
  <c r="O22" i="1"/>
  <c r="P22" i="1" s="1"/>
  <c r="M22" i="1"/>
  <c r="D22" i="1"/>
  <c r="C22" i="1"/>
  <c r="B22" i="1"/>
  <c r="Q21" i="1"/>
  <c r="O21" i="1"/>
  <c r="M21" i="1"/>
  <c r="D21" i="1"/>
  <c r="C21" i="1"/>
  <c r="B21" i="1"/>
  <c r="Q20" i="1"/>
  <c r="O20" i="1"/>
  <c r="P20" i="1" s="1"/>
  <c r="M20" i="1"/>
  <c r="D20" i="1"/>
  <c r="C20" i="1"/>
  <c r="B20" i="1"/>
  <c r="Q19" i="1"/>
  <c r="O19" i="1"/>
  <c r="P19" i="1" s="1"/>
  <c r="M19" i="1"/>
  <c r="D19" i="1"/>
  <c r="C19" i="1"/>
  <c r="B19" i="1"/>
  <c r="Q18" i="1"/>
  <c r="O18" i="1"/>
  <c r="P18" i="1" s="1"/>
  <c r="M18" i="1"/>
  <c r="D18" i="1"/>
  <c r="C18" i="1"/>
  <c r="B18" i="1"/>
  <c r="Q17" i="1"/>
  <c r="O17" i="1"/>
  <c r="P17" i="1" s="1"/>
  <c r="M17" i="1"/>
  <c r="D17" i="1"/>
  <c r="C17" i="1"/>
  <c r="B17" i="1"/>
  <c r="Q16" i="1"/>
  <c r="O16" i="1"/>
  <c r="P16" i="1" s="1"/>
  <c r="M16" i="1"/>
  <c r="D16" i="1"/>
  <c r="C16" i="1"/>
  <c r="B16" i="1"/>
  <c r="Q15" i="1"/>
  <c r="O15" i="1"/>
  <c r="P15" i="1" s="1"/>
  <c r="M15" i="1"/>
  <c r="D15" i="1"/>
  <c r="C15" i="1"/>
  <c r="B15" i="1"/>
  <c r="Q14" i="1"/>
  <c r="O14" i="1"/>
  <c r="P14" i="1" s="1"/>
  <c r="M14" i="1"/>
  <c r="D14" i="1"/>
  <c r="C14" i="1"/>
  <c r="B14" i="1"/>
  <c r="Q13" i="1"/>
  <c r="O13" i="1"/>
  <c r="P13" i="1" s="1"/>
  <c r="M13" i="1"/>
  <c r="D13" i="1"/>
  <c r="C13" i="1"/>
  <c r="B13" i="1"/>
  <c r="Q12" i="1"/>
  <c r="O12" i="1"/>
  <c r="M12" i="1"/>
  <c r="D12" i="1"/>
  <c r="C12" i="1"/>
  <c r="B12" i="1"/>
  <c r="Q11" i="1"/>
  <c r="O11" i="1"/>
  <c r="P11" i="1" s="1"/>
  <c r="M11" i="1"/>
  <c r="D11" i="1"/>
  <c r="C11" i="1"/>
  <c r="B11" i="1"/>
  <c r="Q10" i="1"/>
  <c r="O10" i="1"/>
  <c r="P10" i="1" s="1"/>
  <c r="M10" i="1"/>
  <c r="D10" i="1"/>
  <c r="C10" i="1"/>
  <c r="B10" i="1"/>
  <c r="Q9" i="1"/>
  <c r="O9" i="1"/>
  <c r="P9" i="1" s="1"/>
  <c r="M9" i="1"/>
  <c r="D9" i="1"/>
  <c r="C9" i="1"/>
  <c r="B9" i="1"/>
  <c r="Q8" i="1"/>
  <c r="O8" i="1"/>
  <c r="P8" i="1" s="1"/>
  <c r="M8" i="1"/>
  <c r="D8" i="1"/>
  <c r="C8" i="1"/>
  <c r="B8" i="1"/>
  <c r="Q7" i="1"/>
  <c r="O7" i="1"/>
  <c r="P7" i="1" s="1"/>
  <c r="M7" i="1"/>
  <c r="D7" i="1"/>
  <c r="C7" i="1"/>
  <c r="B7" i="1"/>
  <c r="Q6" i="1"/>
  <c r="O6" i="1"/>
  <c r="P6" i="1" s="1"/>
  <c r="M6" i="1"/>
  <c r="D6" i="1"/>
  <c r="C6" i="1"/>
  <c r="B6" i="1"/>
  <c r="Q5" i="1"/>
  <c r="O5" i="1"/>
  <c r="P5" i="1" s="1"/>
  <c r="M5" i="1"/>
  <c r="D5" i="1"/>
  <c r="C5" i="1"/>
  <c r="B5" i="1"/>
  <c r="Q4" i="1"/>
  <c r="O4" i="1"/>
  <c r="P4" i="1" s="1"/>
  <c r="M4" i="1"/>
  <c r="D4" i="1"/>
  <c r="C4" i="1"/>
  <c r="B4" i="1"/>
  <c r="Q3" i="1"/>
  <c r="O3" i="1"/>
  <c r="P3" i="1" s="1"/>
  <c r="M3" i="1"/>
  <c r="D3" i="1"/>
  <c r="C3" i="1"/>
  <c r="B3" i="1"/>
  <c r="Q2" i="1"/>
  <c r="O2" i="1"/>
  <c r="P2" i="1" s="1"/>
  <c r="M2" i="1"/>
  <c r="D2" i="1"/>
  <c r="C2" i="1"/>
  <c r="B2" i="1"/>
  <c r="C18" i="5"/>
  <c r="C17" i="5"/>
  <c r="A125" i="5"/>
  <c r="A20" i="5"/>
  <c r="F181" i="5" l="1"/>
  <c r="C172" i="5"/>
  <c r="E182" i="5"/>
  <c r="F182" i="5" s="1"/>
  <c r="P26" i="1"/>
  <c r="P27" i="1" s="1"/>
  <c r="P28" i="1" s="1"/>
  <c r="P91" i="1"/>
  <c r="P124" i="1"/>
  <c r="P807" i="1"/>
  <c r="P964" i="1"/>
  <c r="P247" i="1"/>
  <c r="P379" i="1"/>
  <c r="P380" i="1" s="1"/>
  <c r="P381" i="1" s="1"/>
  <c r="P522" i="1"/>
  <c r="P910" i="1"/>
  <c r="P301" i="1"/>
  <c r="P302" i="1" s="1"/>
  <c r="P309" i="1"/>
  <c r="P311" i="1"/>
  <c r="P916" i="1"/>
  <c r="P432" i="1"/>
  <c r="P994" i="1"/>
  <c r="P329" i="1"/>
  <c r="P464" i="1"/>
  <c r="D81" i="5"/>
  <c r="P95" i="1"/>
  <c r="P374" i="1"/>
  <c r="P1082" i="1"/>
  <c r="P296" i="1"/>
  <c r="P297" i="1" s="1"/>
  <c r="P868" i="1"/>
  <c r="P869" i="1" s="1"/>
  <c r="P870" i="1" s="1"/>
  <c r="P871" i="1" s="1"/>
  <c r="P872" i="1" s="1"/>
  <c r="P950" i="1"/>
  <c r="P586" i="1"/>
  <c r="P261" i="1"/>
  <c r="P274" i="1"/>
  <c r="P275" i="1" s="1"/>
  <c r="P358" i="1"/>
  <c r="P935" i="1"/>
  <c r="P146" i="1"/>
  <c r="P85" i="1"/>
  <c r="P880" i="1"/>
  <c r="E82" i="5"/>
  <c r="C82" i="5" s="1"/>
  <c r="B82" i="5" s="1"/>
  <c r="P12" i="1"/>
  <c r="P21" i="1"/>
  <c r="P41" i="1"/>
  <c r="A3" i="5"/>
  <c r="P79" i="1"/>
  <c r="P81" i="1"/>
  <c r="P1005" i="1"/>
  <c r="P228" i="1"/>
  <c r="P229" i="1" s="1"/>
  <c r="P1021" i="1"/>
  <c r="P1022" i="1" s="1"/>
  <c r="D122" i="5"/>
  <c r="D123" i="5" s="1"/>
  <c r="C121" i="5"/>
  <c r="B121" i="5" s="1"/>
  <c r="C173" i="5" l="1"/>
  <c r="B143" i="5" s="1"/>
  <c r="E183" i="5"/>
  <c r="F183" i="5" s="1"/>
  <c r="A140" i="5"/>
  <c r="D48" i="5"/>
  <c r="A31" i="5" s="1"/>
  <c r="D50" i="5"/>
  <c r="C48" i="5"/>
  <c r="C50" i="5"/>
  <c r="D82" i="5"/>
  <c r="C49" i="5"/>
  <c r="D49" i="5"/>
  <c r="E83" i="5"/>
  <c r="C83" i="5" s="1"/>
  <c r="B83" i="5" s="1"/>
  <c r="C123" i="5"/>
  <c r="B123" i="5" s="1"/>
  <c r="C122" i="5"/>
  <c r="B122" i="5" s="1"/>
  <c r="D83" i="5" l="1"/>
  <c r="E84" i="5"/>
  <c r="C84" i="5" s="1"/>
  <c r="B84" i="5" s="1"/>
  <c r="D84" i="5" l="1"/>
</calcChain>
</file>

<file path=xl/sharedStrings.xml><?xml version="1.0" encoding="utf-8"?>
<sst xmlns="http://schemas.openxmlformats.org/spreadsheetml/2006/main" count="276" uniqueCount="130">
  <si>
    <t>steps</t>
  </si>
  <si>
    <t>hours_steps</t>
  </si>
  <si>
    <t>km</t>
  </si>
  <si>
    <t>hours_km</t>
  </si>
  <si>
    <t>km_walking</t>
  </si>
  <si>
    <t>hours_walking</t>
  </si>
  <si>
    <t>date</t>
  </si>
  <si>
    <t>Row Labels</t>
  </si>
  <si>
    <t>Grand Total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</si>
  <si>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</si>
  <si>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</si>
  <si>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</si>
  <si>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</si>
  <si>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</si>
  <si>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</si>
  <si>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</si>
  <si>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</si>
  <si>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</si>
  <si>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</si>
  <si>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</si>
  <si>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</si>
  <si>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2018</t>
  </si>
  <si>
    <t>2019</t>
  </si>
  <si>
    <t>2020</t>
  </si>
  <si>
    <t>Average of hours_walking</t>
  </si>
  <si>
    <t>Average of steps</t>
  </si>
  <si>
    <t>Average of km</t>
  </si>
  <si>
    <t>day</t>
  </si>
  <si>
    <t>break</t>
  </si>
  <si>
    <t>Sum of break</t>
  </si>
  <si>
    <t>Sum of Stride</t>
  </si>
  <si>
    <t>fast</t>
  </si>
  <si>
    <t>Sum of fast</t>
  </si>
  <si>
    <t>10k</t>
  </si>
  <si>
    <t>Average of 10k</t>
  </si>
  <si>
    <t>Days</t>
  </si>
  <si>
    <t>Steps a day</t>
  </si>
  <si>
    <t>Year</t>
  </si>
  <si>
    <t>year</t>
  </si>
  <si>
    <t>streak</t>
  </si>
  <si>
    <t>on</t>
  </si>
  <si>
    <t># times</t>
  </si>
  <si>
    <t>In 2018, I walked 10K steps almost half the time.</t>
  </si>
  <si>
    <t>In 2019, it grew to a bit more, to 56%.</t>
  </si>
  <si>
    <t>In 2020, I walked 10K steps a day almost two-thirds of the time.</t>
  </si>
  <si>
    <t>Average of Speed</t>
  </si>
  <si>
    <t>Overall</t>
  </si>
  <si>
    <t>month</t>
  </si>
  <si>
    <t>Month</t>
  </si>
  <si>
    <t>I started this goal on 1 Jan 2018. I steadily increased my walking average until Aug 2018.</t>
  </si>
  <si>
    <t>Then my legs started aching. So I cut it down until Jan 2019. In Feb, I resumed, and was fairly steady until May 2020.</t>
  </si>
  <si>
    <t>In May, my wife refused to let me walk for more than an hour a day. It took me a few months to convince her and level up.</t>
  </si>
  <si>
    <t>I ended 2020 averaging a little over 10K steps for the year.</t>
  </si>
  <si>
    <t>Date</t>
  </si>
  <si>
    <t>I spend most of this time on calls or listening to audio books / podcasts.</t>
  </si>
  <si>
    <t>I slowed down again in Nov 2019. I don't remember why.</t>
  </si>
  <si>
    <t>In Jun 2020, I started walking much faster -- mainly to complete 10K steps within the hour my wife gave me.</t>
  </si>
  <si>
    <t>I was steadily going towards 5 km/hr in my early days of walking.</t>
  </si>
  <si>
    <t>I slowed down starting Aug 2018, since my legs were aching. I started picking up speed in end-2018.</t>
  </si>
  <si>
    <t>That seems to have had a lasting impact. I walked faster overall in 2020.</t>
  </si>
  <si>
    <t>speed</t>
  </si>
  <si>
    <t>Total steps (mn)</t>
  </si>
  <si>
    <t>Fastest days</t>
  </si>
  <si>
    <t>km/hr</t>
  </si>
  <si>
    <t>#</t>
  </si>
  <si>
    <t>In Jun 2020, I walked at over 5 km / hr on 20 / 30 days -- a very consistent high speed.</t>
  </si>
  <si>
    <t>I've never gotten close to this any other month.</t>
  </si>
  <si>
    <t>(Clearly, there are adverse effects of being able to convince my wife.)</t>
  </si>
  <si>
    <t>In 2018, I started being more and more regular until my leg started aching.</t>
  </si>
  <si>
    <t>2019 was fairly consistent.</t>
  </si>
  <si>
    <t>2020 is when I applied brakes again -- for very different reasons.</t>
  </si>
  <si>
    <t>#days &lt;3K</t>
  </si>
  <si>
    <t>I've never gone for 5 days without walking even 3K/day before, since 2018. At most, it was 3 days at a stretch.</t>
  </si>
  <si>
    <t>My top 5 walking speeds were in 2018.</t>
  </si>
  <si>
    <t>In 2020, I've managed to walk faster than 6 km / hr just once.</t>
  </si>
  <si>
    <t>20k</t>
  </si>
  <si>
    <t>Sum of 20k</t>
  </si>
  <si>
    <t>Longest walks</t>
  </si>
  <si>
    <t>hrs</t>
  </si>
  <si>
    <t>Sometimes, I lose myself in calls and walk for almost 3 hrs and 20K steps</t>
  </si>
  <si>
    <t>Naveen is usually to blame.</t>
  </si>
  <si>
    <t>Though the longest walk here indicates over 3 hrs, I've never walked 3 hrs in a day.</t>
  </si>
  <si>
    <t>Walking at over 5 km/hr speeds the heart up and improves metabolism. (Or so I've heard.)</t>
  </si>
  <si>
    <r>
      <t xml:space="preserve">On 21 Nov, my daughter borrowed my phone and went for </t>
    </r>
    <r>
      <rPr>
        <i/>
        <sz val="11"/>
        <rFont val="Calibri"/>
        <family val="2"/>
        <scheme val="minor"/>
      </rPr>
      <t>her</t>
    </r>
    <r>
      <rPr>
        <sz val="11"/>
        <rFont val="Calibri"/>
        <family val="2"/>
        <scheme val="minor"/>
      </rPr>
      <t xml:space="preserve"> walk. So my phone shows our combined walks, not mine.</t>
    </r>
  </si>
  <si>
    <t>Why</t>
  </si>
  <si>
    <t>I walked from meeting to meeting in Singapore.</t>
  </si>
  <si>
    <t>My daughter took my phone. These are her + my walking stats.</t>
  </si>
  <si>
    <t>I got carried away in calls with Pratap &amp; Ganes.</t>
  </si>
  <si>
    <t>I got carried away in calls with Naveen &amp; my coach.</t>
  </si>
  <si>
    <t>Many of the other long walks are spread out during the day, when I commute by walking in Singapore.</t>
  </si>
  <si>
    <t>Average of Stride</t>
  </si>
  <si>
    <t>stride</t>
  </si>
  <si>
    <t>Height</t>
  </si>
  <si>
    <t>ft</t>
  </si>
  <si>
    <t>Stride</t>
  </si>
  <si>
    <t>Ratio</t>
  </si>
  <si>
    <t>The normal stride/height ratio is 0.43.</t>
  </si>
  <si>
    <t>I'm 5'8". My stride is 2.4 ft. That's almost exactly 0.43 times my height. So all is well.</t>
  </si>
  <si>
    <t>Speed / stride</t>
  </si>
  <si>
    <t>kmph / ft</t>
  </si>
  <si>
    <t>kmph / inch</t>
  </si>
  <si>
    <t>kmph</t>
  </si>
  <si>
    <t>in</t>
  </si>
  <si>
    <t>New speed</t>
  </si>
  <si>
    <t>Reduced time</t>
  </si>
  <si>
    <t>Increase stride</t>
  </si>
  <si>
    <t>New stride</t>
  </si>
  <si>
    <t>Max stride</t>
  </si>
  <si>
    <t>Current</t>
  </si>
  <si>
    <t>New</t>
  </si>
  <si>
    <t>Benefit</t>
  </si>
  <si>
    <t>Change</t>
  </si>
  <si>
    <t>2020 speed</t>
  </si>
  <si>
    <t>2020 stride</t>
  </si>
  <si>
    <t>2020 time</t>
  </si>
  <si>
    <t>Better cardio exercise</t>
  </si>
  <si>
    <t>Less scoldings from wife</t>
  </si>
  <si>
    <t>So in 2021, I plan to get healthier and scolded less with a 2" longer stride.</t>
  </si>
  <si>
    <t>Longer stride (inches)</t>
  </si>
  <si>
    <t>Faster walk (kmph)</t>
  </si>
  <si>
    <t>Less time to 10K steps (min)</t>
  </si>
  <si>
    <t>A longer stride means a faster walk. That's a good cardio exercise.</t>
  </si>
  <si>
    <t>A faster walk also means that it takes less time. So I'll get beaten up less.</t>
  </si>
  <si>
    <t>Builds character?</t>
  </si>
  <si>
    <t>All it takes is stretching my legs 2" more. Might hurt a bit. I'll report on this when I know better.</t>
  </si>
  <si>
    <t>But when my wife refused to let me walk for more than an hour a day in May 2020, I went on strike! 😉</t>
  </si>
  <si>
    <t>Instead of spending it with my family.</t>
  </si>
  <si>
    <t>Show Calculations:</t>
  </si>
  <si>
    <t>2 inches will change my life.</t>
  </si>
  <si>
    <t>But this happens rarely. I walked 20K steps just 6 times over the last 3 years.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</si>
</sst>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yyyy\-mm\-dd"/>
    <numFmt numFmtId="165" formatCode="#,##0.0"/>
    <numFmt numFmtId="166" formatCode="_ * #,##0_ ;_ * \-#,##0_ ;_ * &quot;-&quot;??_ ;_ @_ "/>
    <numFmt numFmtId="167" formatCode="0.0"/>
    <numFmt numFmtId="168" formatCode="_ * #,##0.0_ ;_ * \-#,##0.0_ ;_ * &quot;-&quot;??_ ;_ @_ "/>
    <numFmt numFmtId="169" formatCode="0.0%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40"/>
      <color theme="3"/>
      <name val="Cambria"/>
      <family val="2"/>
      <scheme val="major"/>
    </font>
    <font>
      <sz val="11"/>
      <color theme="4" tint="0.7999816888943144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Protection="0"/>
    <xf numFmtId="9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46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2" fontId="0" fillId="0" borderId="0" xfId="0" applyNumberFormat="1"/>
    <xf numFmtId="3" fontId="0" fillId="0" borderId="0" xfId="0" applyNumberFormat="1"/>
    <xf numFmtId="164" fontId="0" fillId="0" borderId="0" xfId="0" applyNumberFormat="1" applyFont="1" applyBorder="1" applyAlignment="1">
      <alignment horizontal="right" vertical="top"/>
    </xf>
    <xf numFmtId="9" fontId="0" fillId="0" borderId="0" xfId="0" applyNumberFormat="1"/>
    <xf numFmtId="4" fontId="0" fillId="0" borderId="0" xfId="0" applyNumberFormat="1"/>
    <xf numFmtId="165" fontId="0" fillId="0" borderId="0" xfId="0" applyNumberFormat="1"/>
    <xf numFmtId="0" fontId="3" fillId="0" borderId="0" xfId="0" applyFont="1"/>
    <xf numFmtId="0" fontId="3" fillId="0" borderId="0" xfId="2"/>
    <xf numFmtId="0" fontId="0" fillId="0" borderId="0" xfId="0" applyAlignment="1">
      <alignment horizontal="right"/>
    </xf>
    <xf numFmtId="0" fontId="4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6" fillId="0" borderId="0" xfId="0" pivotButton="1" applyFont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9" fontId="6" fillId="0" borderId="0" xfId="0" applyNumberFormat="1" applyFont="1"/>
    <xf numFmtId="3" fontId="6" fillId="0" borderId="0" xfId="0" applyNumberFormat="1" applyFont="1"/>
    <xf numFmtId="0" fontId="6" fillId="0" borderId="0" xfId="0" applyNumberFormat="1" applyFont="1"/>
    <xf numFmtId="4" fontId="6" fillId="0" borderId="0" xfId="0" applyNumberFormat="1" applyFont="1"/>
    <xf numFmtId="167" fontId="0" fillId="0" borderId="0" xfId="0" applyNumberFormat="1"/>
    <xf numFmtId="0" fontId="1" fillId="0" borderId="0" xfId="0" applyFont="1" applyAlignment="1">
      <alignment horizontal="right"/>
    </xf>
    <xf numFmtId="0" fontId="1" fillId="0" borderId="0" xfId="0" applyFont="1"/>
    <xf numFmtId="164" fontId="1" fillId="0" borderId="0" xfId="0" applyNumberFormat="1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right" vertical="top"/>
    </xf>
    <xf numFmtId="0" fontId="0" fillId="0" borderId="0" xfId="0" applyBorder="1"/>
    <xf numFmtId="167" fontId="0" fillId="0" borderId="0" xfId="0" applyNumberFormat="1" applyBorder="1"/>
    <xf numFmtId="0" fontId="1" fillId="0" borderId="0" xfId="0" applyFont="1" applyAlignment="1">
      <alignment horizontal="left"/>
    </xf>
    <xf numFmtId="1" fontId="0" fillId="0" borderId="0" xfId="0" applyNumberFormat="1"/>
    <xf numFmtId="167" fontId="6" fillId="0" borderId="0" xfId="0" applyNumberFormat="1" applyFont="1"/>
    <xf numFmtId="0" fontId="9" fillId="0" borderId="0" xfId="5"/>
    <xf numFmtId="0" fontId="11" fillId="0" borderId="0" xfId="0" applyFont="1"/>
    <xf numFmtId="2" fontId="11" fillId="0" borderId="0" xfId="0" applyNumberFormat="1" applyFont="1"/>
    <xf numFmtId="2" fontId="11" fillId="0" borderId="0" xfId="0" quotePrefix="1" applyNumberFormat="1" applyFont="1"/>
    <xf numFmtId="168" fontId="11" fillId="0" borderId="0" xfId="1" applyNumberFormat="1" applyFont="1"/>
    <xf numFmtId="166" fontId="11" fillId="0" borderId="0" xfId="1" applyNumberFormat="1" applyFont="1"/>
    <xf numFmtId="0" fontId="8" fillId="0" borderId="0" xfId="0" applyFont="1" applyAlignment="1">
      <alignment horizontal="left"/>
    </xf>
    <xf numFmtId="169" fontId="11" fillId="0" borderId="0" xfId="3" applyNumberFormat="1" applyFont="1"/>
    <xf numFmtId="0" fontId="12" fillId="0" borderId="0" xfId="4" applyFont="1"/>
    <xf numFmtId="0" fontId="13" fillId="0" borderId="0" xfId="0" pivotButton="1" applyFont="1"/>
    <xf numFmtId="0" fontId="8" fillId="0" borderId="0" xfId="0" applyFont="1" applyAlignment="1">
      <alignment horizontal="right"/>
    </xf>
  </cellXfs>
  <cellStyles count="6">
    <cellStyle name="Comma" xfId="1" builtinId="3"/>
    <cellStyle name="Headline" xfId="2" xr:uid="{3DF96D92-AA8E-48BE-AB96-EF1D2E91EB3C}"/>
    <cellStyle name="Hyperlink" xfId="5" builtinId="8"/>
    <cellStyle name="Normal" xfId="0" builtinId="0"/>
    <cellStyle name="Percent" xfId="3" builtinId="5"/>
    <cellStyle name="Title" xfId="4" builtinId="15"/>
  </cellStyles>
  <dxfs count="73"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numFmt numFmtId="0" formatCode="General"/>
    </dxf>
    <dxf>
      <numFmt numFmtId="0" formatCode="General"/>
    </dxf>
    <dxf>
      <numFmt numFmtId="0" formatCode="General"/>
    </dxf>
    <dxf>
      <numFmt numFmtId="167" formatCode="0.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\-mm\-dd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\-mm\-dd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\-mm\-dd"/>
      <alignment horizontal="righ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\-mm\-dd"/>
      <alignment horizontal="center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4" formatCode="#,##0.00"/>
    </dxf>
    <dxf>
      <font>
        <color auto="1"/>
      </font>
    </dxf>
    <dxf>
      <alignment horizontal="right"/>
    </dxf>
    <dxf>
      <alignment horizontal="right"/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alignment horizontal="right"/>
    </dxf>
    <dxf>
      <alignment horizontal="right"/>
    </dxf>
    <dxf>
      <numFmt numFmtId="167" formatCode="0.0"/>
    </dxf>
    <dxf>
      <font>
        <color auto="1"/>
      </font>
    </dxf>
    <dxf>
      <alignment horizontal="right"/>
    </dxf>
    <dxf>
      <alignment horizontal="right"/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auto="1"/>
      </font>
    </dxf>
    <dxf>
      <alignment horizontal="right"/>
    </dxf>
    <dxf>
      <alignment horizontal="right"/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auto="1"/>
      </font>
    </dxf>
    <dxf>
      <alignment horizontal="right"/>
    </dxf>
    <dxf>
      <alignment horizontal="right"/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auto="1"/>
      </font>
    </dxf>
    <dxf>
      <alignment horizontal="right"/>
    </dxf>
    <dxf>
      <alignment horizontal="right"/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numFmt numFmtId="3" formatCode="#,##0"/>
    </dxf>
    <dxf>
      <font>
        <color auto="1"/>
      </font>
    </dxf>
    <dxf>
      <alignment horizontal="right"/>
    </dxf>
    <dxf>
      <alignment horizontal="right"/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alignment horizontal="right"/>
    </dxf>
    <dxf>
      <alignment horizontal="right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speed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874282096101022"/>
                  <c:y val="-4.615179308616383E-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speed = 2.74 stride - 2.2296</a:t>
                    </a:r>
                    <a:br>
                      <a:rPr lang="en-US" baseline="0"/>
                    </a:br>
                    <a:r>
                      <a:rPr lang="en-US" baseline="0"/>
                      <a:t>R² = 0.70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Lit>
              <c:formatCode>General</c:formatCode>
              <c:ptCount val="837"/>
              <c:pt idx="0">
                <c:v>2.4412240453782794</c:v>
              </c:pt>
              <c:pt idx="1">
                <c:v>2.5419047995503874</c:v>
              </c:pt>
              <c:pt idx="2">
                <c:v>2.3616933006187422</c:v>
              </c:pt>
              <c:pt idx="3">
                <c:v>2.3867156179457281</c:v>
              </c:pt>
              <c:pt idx="4">
                <c:v>2.5756195146593006</c:v>
              </c:pt>
              <c:pt idx="5">
                <c:v>2.691913433848371</c:v>
              </c:pt>
              <c:pt idx="6">
                <c:v>2.8348157751393424</c:v>
              </c:pt>
              <c:pt idx="7">
                <c:v>2.3984488738111627</c:v>
              </c:pt>
              <c:pt idx="8">
                <c:v>2.6364646356951034</c:v>
              </c:pt>
              <c:pt idx="9">
                <c:v>2.4167878081970064</c:v>
              </c:pt>
              <c:pt idx="10">
                <c:v>2.4615847350073126</c:v>
              </c:pt>
              <c:pt idx="11">
                <c:v>2.4744177065372992</c:v>
              </c:pt>
              <c:pt idx="12">
                <c:v>2.7004918620667664</c:v>
              </c:pt>
              <c:pt idx="13">
                <c:v>2.6106565701487563</c:v>
              </c:pt>
              <c:pt idx="14">
                <c:v>2.3925343962604817</c:v>
              </c:pt>
              <c:pt idx="15">
                <c:v>2.6687162714047541</c:v>
              </c:pt>
              <c:pt idx="16">
                <c:v>2.7949759167381352</c:v>
              </c:pt>
              <c:pt idx="17">
                <c:v>2.7403956475147084</c:v>
              </c:pt>
              <c:pt idx="18">
                <c:v>2.9172310782265365</c:v>
              </c:pt>
              <c:pt idx="19">
                <c:v>2.6579077428589857</c:v>
              </c:pt>
              <c:pt idx="20">
                <c:v>2.5589997812568446</c:v>
              </c:pt>
              <c:pt idx="21">
                <c:v>2.596587016528936</c:v>
              </c:pt>
              <c:pt idx="22">
                <c:v>3.061403010672596</c:v>
              </c:pt>
              <c:pt idx="23">
                <c:v>2.7332217461635544</c:v>
              </c:pt>
              <c:pt idx="24">
                <c:v>2.5359693197645172</c:v>
              </c:pt>
              <c:pt idx="25">
                <c:v>2.5778038392430069</c:v>
              </c:pt>
              <c:pt idx="26">
                <c:v>2.697019956999148</c:v>
              </c:pt>
              <c:pt idx="27">
                <c:v>2.6929570311534721</c:v>
              </c:pt>
              <c:pt idx="28">
                <c:v>2.5521332527313287</c:v>
              </c:pt>
              <c:pt idx="29">
                <c:v>2.6365587692348269</c:v>
              </c:pt>
              <c:pt idx="30">
                <c:v>2.4709722008496713</c:v>
              </c:pt>
              <c:pt idx="31">
                <c:v>2.5620706686255756</c:v>
              </c:pt>
              <c:pt idx="32">
                <c:v>2.5846332788530786</c:v>
              </c:pt>
              <c:pt idx="33">
                <c:v>2.6870093307051963</c:v>
              </c:pt>
              <c:pt idx="34">
                <c:v>2.6359612909853274</c:v>
              </c:pt>
              <c:pt idx="35">
                <c:v>2.5970063233676002</c:v>
              </c:pt>
              <c:pt idx="36">
                <c:v>2.6283877559846025</c:v>
              </c:pt>
              <c:pt idx="37">
                <c:v>2.4263418547950479</c:v>
              </c:pt>
              <c:pt idx="38">
                <c:v>2.4216691548876299</c:v>
              </c:pt>
              <c:pt idx="39">
                <c:v>2.525126595165307</c:v>
              </c:pt>
              <c:pt idx="40">
                <c:v>2.5086439366502269</c:v>
              </c:pt>
              <c:pt idx="41">
                <c:v>2.5271515176308936</c:v>
              </c:pt>
              <c:pt idx="42">
                <c:v>2.3327320318627351</c:v>
              </c:pt>
              <c:pt idx="43">
                <c:v>2.6470303524710794</c:v>
              </c:pt>
              <c:pt idx="44">
                <c:v>2.4108841584874234</c:v>
              </c:pt>
              <c:pt idx="45">
                <c:v>2.5033925241941453</c:v>
              </c:pt>
              <c:pt idx="46">
                <c:v>2.6944478134997132</c:v>
              </c:pt>
              <c:pt idx="47">
                <c:v>2.4599566378541589</c:v>
              </c:pt>
              <c:pt idx="48">
                <c:v>2.6515385001025433</c:v>
              </c:pt>
              <c:pt idx="49">
                <c:v>2.2599028575776772</c:v>
              </c:pt>
              <c:pt idx="50">
                <c:v>3.0253451165901448</c:v>
              </c:pt>
              <c:pt idx="51">
                <c:v>2.8223794072478947</c:v>
              </c:pt>
              <c:pt idx="52">
                <c:v>2.4665929782941869</c:v>
              </c:pt>
              <c:pt idx="53">
                <c:v>2.4781209554493739</c:v>
              </c:pt>
              <c:pt idx="54">
                <c:v>2.5787309106820975</c:v>
              </c:pt>
              <c:pt idx="55">
                <c:v>2.4861515890696522</c:v>
              </c:pt>
              <c:pt idx="56">
                <c:v>2.3473112823316464</c:v>
              </c:pt>
              <c:pt idx="57">
                <c:v>2.3810769693374585</c:v>
              </c:pt>
              <c:pt idx="58">
                <c:v>2.5837239315184468</c:v>
              </c:pt>
              <c:pt idx="59">
                <c:v>2.4313067178128516</c:v>
              </c:pt>
              <c:pt idx="60">
                <c:v>2.8877033340963676</c:v>
              </c:pt>
              <c:pt idx="61">
                <c:v>2.7346418437715618</c:v>
              </c:pt>
              <c:pt idx="62">
                <c:v>2.8524338746932623</c:v>
              </c:pt>
              <c:pt idx="63">
                <c:v>2.5982894888278594</c:v>
              </c:pt>
              <c:pt idx="64">
                <c:v>2.5637962519076805</c:v>
              </c:pt>
              <c:pt idx="65">
                <c:v>2.547069316022831</c:v>
              </c:pt>
              <c:pt idx="66">
                <c:v>2.5091064325995962</c:v>
              </c:pt>
              <c:pt idx="67">
                <c:v>2.6122737545240353</c:v>
              </c:pt>
              <c:pt idx="68">
                <c:v>2.5246229200946293</c:v>
              </c:pt>
              <c:pt idx="69">
                <c:v>2.7860112426608299</c:v>
              </c:pt>
              <c:pt idx="70">
                <c:v>2.7343440439730542</c:v>
              </c:pt>
              <c:pt idx="71">
                <c:v>2.8241196347309181</c:v>
              </c:pt>
              <c:pt idx="72">
                <c:v>2.5393441390642324</c:v>
              </c:pt>
              <c:pt idx="73">
                <c:v>2.892092332491015</c:v>
              </c:pt>
              <c:pt idx="74">
                <c:v>2.5893897492164784</c:v>
              </c:pt>
              <c:pt idx="75">
                <c:v>2.5813520701642245</c:v>
              </c:pt>
              <c:pt idx="76">
                <c:v>2.8412743112692156</c:v>
              </c:pt>
              <c:pt idx="77">
                <c:v>2.6885339382461364</c:v>
              </c:pt>
              <c:pt idx="78">
                <c:v>2.590796993174791</c:v>
              </c:pt>
              <c:pt idx="79">
                <c:v>2.7061063182014609</c:v>
              </c:pt>
              <c:pt idx="80">
                <c:v>2.5890447837057375</c:v>
              </c:pt>
              <c:pt idx="81">
                <c:v>2.6919904180898455</c:v>
              </c:pt>
              <c:pt idx="82">
                <c:v>2.592257231069075</c:v>
              </c:pt>
              <c:pt idx="83">
                <c:v>2.5206948367984321</c:v>
              </c:pt>
              <c:pt idx="84">
                <c:v>2.3106085314246538</c:v>
              </c:pt>
              <c:pt idx="85">
                <c:v>2.6249827789986426</c:v>
              </c:pt>
              <c:pt idx="86">
                <c:v>2.5410974912730655</c:v>
              </c:pt>
              <c:pt idx="87">
                <c:v>2.5945755481978918</c:v>
              </c:pt>
              <c:pt idx="88">
                <c:v>2.4086704561082839</c:v>
              </c:pt>
              <c:pt idx="89">
                <c:v>2.7683845106271328</c:v>
              </c:pt>
              <c:pt idx="90">
                <c:v>2.4563266271441324</c:v>
              </c:pt>
              <c:pt idx="91">
                <c:v>2.4375814646246594</c:v>
              </c:pt>
              <c:pt idx="92">
                <c:v>2.6470004320720939</c:v>
              </c:pt>
              <c:pt idx="93">
                <c:v>2.6226446225501641</c:v>
              </c:pt>
              <c:pt idx="94">
                <c:v>2.5839017055896432</c:v>
              </c:pt>
              <c:pt idx="95">
                <c:v>2.5438257338374353</c:v>
              </c:pt>
              <c:pt idx="96">
                <c:v>2.6544153457597104</c:v>
              </c:pt>
              <c:pt idx="97">
                <c:v>2.591533788701617</c:v>
              </c:pt>
              <c:pt idx="98">
                <c:v>2.8304395010998564</c:v>
              </c:pt>
              <c:pt idx="99">
                <c:v>2.4529767205236492</c:v>
              </c:pt>
              <c:pt idx="100">
                <c:v>2.4365890387293323</c:v>
              </c:pt>
              <c:pt idx="101">
                <c:v>2.3771002524050111</c:v>
              </c:pt>
              <c:pt idx="102">
                <c:v>2.5785969175988446</c:v>
              </c:pt>
              <c:pt idx="103">
                <c:v>2.2692738205856995</c:v>
              </c:pt>
              <c:pt idx="104">
                <c:v>2.4088566703128476</c:v>
              </c:pt>
              <c:pt idx="105">
                <c:v>2.5730362890655405</c:v>
              </c:pt>
              <c:pt idx="106">
                <c:v>2.5568313966231604</c:v>
              </c:pt>
              <c:pt idx="107">
                <c:v>2.868191104105839</c:v>
              </c:pt>
              <c:pt idx="108">
                <c:v>2.9352164393428088</c:v>
              </c:pt>
              <c:pt idx="109">
                <c:v>3.0785077856934167</c:v>
              </c:pt>
              <c:pt idx="110">
                <c:v>2.9115768179611496</c:v>
              </c:pt>
              <c:pt idx="111">
                <c:v>2.6441876042990407</c:v>
              </c:pt>
              <c:pt idx="112">
                <c:v>2.6306793602942933</c:v>
              </c:pt>
              <c:pt idx="113">
                <c:v>2.7233688238120557</c:v>
              </c:pt>
              <c:pt idx="114">
                <c:v>2.5791863966045709</c:v>
              </c:pt>
              <c:pt idx="115">
                <c:v>2.4705316404612114</c:v>
              </c:pt>
              <c:pt idx="116">
                <c:v>2.8807602092823963</c:v>
              </c:pt>
              <c:pt idx="117">
                <c:v>2.8914744990732544</c:v>
              </c:pt>
              <c:pt idx="118">
                <c:v>2.777082367747461</c:v>
              </c:pt>
              <c:pt idx="119">
                <c:v>2.9870382627457923</c:v>
              </c:pt>
              <c:pt idx="120">
                <c:v>3.0571631827410992</c:v>
              </c:pt>
              <c:pt idx="121">
                <c:v>3.0887309530306299</c:v>
              </c:pt>
              <c:pt idx="122">
                <c:v>2.9097771067975988</c:v>
              </c:pt>
              <c:pt idx="123">
                <c:v>2.8359377566600243</c:v>
              </c:pt>
              <c:pt idx="124">
                <c:v>2.7980903134843884</c:v>
              </c:pt>
              <c:pt idx="125">
                <c:v>2.2718256203109335</c:v>
              </c:pt>
              <c:pt idx="126">
                <c:v>2.7640779380282785</c:v>
              </c:pt>
              <c:pt idx="127">
                <c:v>2.3907714848525532</c:v>
              </c:pt>
              <c:pt idx="128">
                <c:v>2.5354545149759113</c:v>
              </c:pt>
              <c:pt idx="129">
                <c:v>2.294691112544986</c:v>
              </c:pt>
              <c:pt idx="130">
                <c:v>2.4373954518330132</c:v>
              </c:pt>
              <c:pt idx="131">
                <c:v>2.6102106178344417</c:v>
              </c:pt>
              <c:pt idx="132">
                <c:v>2.6104127605665108</c:v>
              </c:pt>
              <c:pt idx="133">
                <c:v>2.5573562257821947</c:v>
              </c:pt>
              <c:pt idx="134">
                <c:v>2.4480960454211242</c:v>
              </c:pt>
              <c:pt idx="135">
                <c:v>2.5030953205890936</c:v>
              </c:pt>
              <c:pt idx="136">
                <c:v>2.2812723681284446</c:v>
              </c:pt>
              <c:pt idx="137">
                <c:v>2.4587109864620493</c:v>
              </c:pt>
              <c:pt idx="138">
                <c:v>2.5871296675515891</c:v>
              </c:pt>
              <c:pt idx="139">
                <c:v>2.5477604003094023</c:v>
              </c:pt>
              <c:pt idx="140">
                <c:v>2.4261559407288842</c:v>
              </c:pt>
              <c:pt idx="141">
                <c:v>2.3697919978947306</c:v>
              </c:pt>
              <c:pt idx="142">
                <c:v>2.4319683626027446</c:v>
              </c:pt>
              <c:pt idx="143">
                <c:v>2.5026994533896674</c:v>
              </c:pt>
              <c:pt idx="144">
                <c:v>2.2817523533390851</c:v>
              </c:pt>
              <c:pt idx="145">
                <c:v>2.6024589079963829</c:v>
              </c:pt>
              <c:pt idx="146">
                <c:v>2.5391496387676864</c:v>
              </c:pt>
              <c:pt idx="147">
                <c:v>2.3799528790551303</c:v>
              </c:pt>
              <c:pt idx="148">
                <c:v>2.4121920610270133</c:v>
              </c:pt>
              <c:pt idx="149">
                <c:v>2.3738677192791764</c:v>
              </c:pt>
              <c:pt idx="150">
                <c:v>2.5289883691912123</c:v>
              </c:pt>
              <c:pt idx="151">
                <c:v>2.5641195029815265</c:v>
              </c:pt>
              <c:pt idx="152">
                <c:v>2.1890680275824539</c:v>
              </c:pt>
              <c:pt idx="153">
                <c:v>2.1327060756290144</c:v>
              </c:pt>
              <c:pt idx="154">
                <c:v>2.1617159853033709</c:v>
              </c:pt>
              <c:pt idx="155">
                <c:v>2.1261114359135682</c:v>
              </c:pt>
              <c:pt idx="156">
                <c:v>2.2333878413427524</c:v>
              </c:pt>
              <c:pt idx="157">
                <c:v>2.1770291713534062</c:v>
              </c:pt>
              <c:pt idx="158">
                <c:v>2.2015318220268778</c:v>
              </c:pt>
              <c:pt idx="159">
                <c:v>2.2398240895737707</c:v>
              </c:pt>
              <c:pt idx="160">
                <c:v>2.1998582735392436</c:v>
              </c:pt>
              <c:pt idx="161">
                <c:v>2.2652611811593641</c:v>
              </c:pt>
              <c:pt idx="162">
                <c:v>2.1189536971949581</c:v>
              </c:pt>
              <c:pt idx="163">
                <c:v>2.5340930473878451</c:v>
              </c:pt>
              <c:pt idx="164">
                <c:v>2.3555485666559148</c:v>
              </c:pt>
              <c:pt idx="165">
                <c:v>2.4602591207055395</c:v>
              </c:pt>
              <c:pt idx="166">
                <c:v>2.4797528425187529</c:v>
              </c:pt>
              <c:pt idx="167">
                <c:v>2.3867704336403817</c:v>
              </c:pt>
              <c:pt idx="168">
                <c:v>2.4256164495882446</c:v>
              </c:pt>
              <c:pt idx="169">
                <c:v>2.2252936200421045</c:v>
              </c:pt>
              <c:pt idx="170">
                <c:v>2.8504763309974908</c:v>
              </c:pt>
              <c:pt idx="171">
                <c:v>2.5293433927324207</c:v>
              </c:pt>
              <c:pt idx="172">
                <c:v>2.4361192215842151</c:v>
              </c:pt>
              <c:pt idx="173">
                <c:v>2.448099245086254</c:v>
              </c:pt>
              <c:pt idx="174">
                <c:v>2.2520116509389303</c:v>
              </c:pt>
              <c:pt idx="175">
                <c:v>2.416893370400707</c:v>
              </c:pt>
              <c:pt idx="176">
                <c:v>2.4435612514867295</c:v>
              </c:pt>
              <c:pt idx="177">
                <c:v>2.4136981978609624</c:v>
              </c:pt>
              <c:pt idx="178">
                <c:v>2.4247946754061784</c:v>
              </c:pt>
              <c:pt idx="179">
                <c:v>2.4359948088940686</c:v>
              </c:pt>
              <c:pt idx="180">
                <c:v>2.2753234333593109</c:v>
              </c:pt>
              <c:pt idx="181">
                <c:v>2.3423588746120418</c:v>
              </c:pt>
              <c:pt idx="182">
                <c:v>2.3402370559595211</c:v>
              </c:pt>
              <c:pt idx="183">
                <c:v>2.2953401912998808</c:v>
              </c:pt>
              <c:pt idx="184">
                <c:v>2.3707969309565993</c:v>
              </c:pt>
              <c:pt idx="185">
                <c:v>2.3025815708291657</c:v>
              </c:pt>
              <c:pt idx="186">
                <c:v>2.247263228672097</c:v>
              </c:pt>
              <c:pt idx="187">
                <c:v>2.4564672882089154</c:v>
              </c:pt>
              <c:pt idx="188">
                <c:v>2.4252415050360145</c:v>
              </c:pt>
              <c:pt idx="189">
                <c:v>2.4277425962294292</c:v>
              </c:pt>
              <c:pt idx="190">
                <c:v>2.3251513414477873</c:v>
              </c:pt>
              <c:pt idx="191">
                <c:v>2.4532608152137256</c:v>
              </c:pt>
              <c:pt idx="192">
                <c:v>2.2717478107440594</c:v>
              </c:pt>
              <c:pt idx="193">
                <c:v>2.346345922795114</c:v>
              </c:pt>
              <c:pt idx="194">
                <c:v>2.4105384927234277</c:v>
              </c:pt>
              <c:pt idx="195">
                <c:v>2.3702424680960581</c:v>
              </c:pt>
              <c:pt idx="196">
                <c:v>2.358502243605249</c:v>
              </c:pt>
              <c:pt idx="197">
                <c:v>2.2925767132652699</c:v>
              </c:pt>
              <c:pt idx="198">
                <c:v>2.3312842964426079</c:v>
              </c:pt>
              <c:pt idx="199">
                <c:v>2.2612275436918421</c:v>
              </c:pt>
              <c:pt idx="200">
                <c:v>2.2475977038533621</c:v>
              </c:pt>
              <c:pt idx="201">
                <c:v>2.2710124237055749</c:v>
              </c:pt>
              <c:pt idx="202">
                <c:v>2.2649948313941626</c:v>
              </c:pt>
              <c:pt idx="203">
                <c:v>2.3800938860928116</c:v>
              </c:pt>
              <c:pt idx="204">
                <c:v>2.1346596857046145</c:v>
              </c:pt>
              <c:pt idx="205">
                <c:v>2.2817394394770973</c:v>
              </c:pt>
              <c:pt idx="206">
                <c:v>2.3582177256189998</c:v>
              </c:pt>
              <c:pt idx="207">
                <c:v>2.2166452222746673</c:v>
              </c:pt>
              <c:pt idx="208">
                <c:v>2.1086136113949236</c:v>
              </c:pt>
              <c:pt idx="209">
                <c:v>2.1506966753679966</c:v>
              </c:pt>
              <c:pt idx="210">
                <c:v>2.0554810183510677</c:v>
              </c:pt>
              <c:pt idx="211">
                <c:v>2.1352149201710531</c:v>
              </c:pt>
              <c:pt idx="212">
                <c:v>2.0749136279070344</c:v>
              </c:pt>
              <c:pt idx="213">
                <c:v>2.224355929887194</c:v>
              </c:pt>
              <c:pt idx="214">
                <c:v>2.4340250825555358</c:v>
              </c:pt>
              <c:pt idx="215">
                <c:v>2.3286742230677291</c:v>
              </c:pt>
              <c:pt idx="216">
                <c:v>2.2562672160700927</c:v>
              </c:pt>
              <c:pt idx="217">
                <c:v>2.2520378660050886</c:v>
              </c:pt>
              <c:pt idx="218">
                <c:v>2.183632860017771</c:v>
              </c:pt>
              <c:pt idx="219">
                <c:v>2.1448081064764755</c:v>
              </c:pt>
              <c:pt idx="220">
                <c:v>2.0395609770792134</c:v>
              </c:pt>
              <c:pt idx="221">
                <c:v>2.1671996739980637</c:v>
              </c:pt>
              <c:pt idx="222">
                <c:v>2.1721631919041386</c:v>
              </c:pt>
              <c:pt idx="223">
                <c:v>2.1940920669018817</c:v>
              </c:pt>
              <c:pt idx="224">
                <c:v>2.2234471811303127</c:v>
              </c:pt>
              <c:pt idx="225">
                <c:v>2.2629787764523965</c:v>
              </c:pt>
              <c:pt idx="226">
                <c:v>2.3838946814235555</c:v>
              </c:pt>
              <c:pt idx="227">
                <c:v>2.163349964970319</c:v>
              </c:pt>
              <c:pt idx="228">
                <c:v>2.1144898055163566</c:v>
              </c:pt>
              <c:pt idx="229">
                <c:v>2.0848236783541543</c:v>
              </c:pt>
              <c:pt idx="230">
                <c:v>2.3167280241464892</c:v>
              </c:pt>
              <c:pt idx="231">
                <c:v>2.3311355344269833</c:v>
              </c:pt>
              <c:pt idx="232">
                <c:v>2.4688354319295867</c:v>
              </c:pt>
              <c:pt idx="233">
                <c:v>2.3564890669152887</c:v>
              </c:pt>
              <c:pt idx="234">
                <c:v>2.2541196817841009</c:v>
              </c:pt>
              <c:pt idx="235">
                <c:v>2.2367293297574444</c:v>
              </c:pt>
              <c:pt idx="236">
                <c:v>2.1371995571371287</c:v>
              </c:pt>
              <c:pt idx="237">
                <c:v>2.1980973887781254</c:v>
              </c:pt>
              <c:pt idx="238">
                <c:v>2.2414152323130807</c:v>
              </c:pt>
              <c:pt idx="239">
                <c:v>2.3541798299340138</c:v>
              </c:pt>
              <c:pt idx="240">
                <c:v>2.2693234570066045</c:v>
              </c:pt>
              <c:pt idx="241">
                <c:v>2.25807996145257</c:v>
              </c:pt>
              <c:pt idx="242">
                <c:v>2.232320145032368</c:v>
              </c:pt>
              <c:pt idx="243">
                <c:v>2.196987339808917</c:v>
              </c:pt>
              <c:pt idx="244">
                <c:v>2.4882971187074161</c:v>
              </c:pt>
              <c:pt idx="245">
                <c:v>2.2800454873429703</c:v>
              </c:pt>
              <c:pt idx="246">
                <c:v>2.522615626400952</c:v>
              </c:pt>
              <c:pt idx="247">
                <c:v>2.7868020610073163</c:v>
              </c:pt>
              <c:pt idx="248">
                <c:v>2.4316438383758459</c:v>
              </c:pt>
              <c:pt idx="249">
                <c:v>2.319015340388769</c:v>
              </c:pt>
              <c:pt idx="250">
                <c:v>2.6271109199174019</c:v>
              </c:pt>
              <c:pt idx="251">
                <c:v>2.9075461219141587</c:v>
              </c:pt>
              <c:pt idx="252">
                <c:v>2.5894755887791243</c:v>
              </c:pt>
              <c:pt idx="253">
                <c:v>2.3241793765427503</c:v>
              </c:pt>
              <c:pt idx="254">
                <c:v>2.3663588043171342</c:v>
              </c:pt>
              <c:pt idx="255">
                <c:v>2.8204606311823341</c:v>
              </c:pt>
              <c:pt idx="256">
                <c:v>2.3918955468722847</c:v>
              </c:pt>
              <c:pt idx="257">
                <c:v>2.4973340531463002</c:v>
              </c:pt>
              <c:pt idx="258">
                <c:v>2.4506408813800906</c:v>
              </c:pt>
              <c:pt idx="259">
                <c:v>2.4246593593856529</c:v>
              </c:pt>
              <c:pt idx="260">
                <c:v>2.4313140307488101</c:v>
              </c:pt>
              <c:pt idx="261">
                <c:v>2.1113799975941676</c:v>
              </c:pt>
              <c:pt idx="262">
                <c:v>2.2003228703454956</c:v>
              </c:pt>
              <c:pt idx="263">
                <c:v>2.1920073757729281</c:v>
              </c:pt>
              <c:pt idx="264">
                <c:v>2.1720538731269823</c:v>
              </c:pt>
              <c:pt idx="265">
                <c:v>2.2419463114052953</c:v>
              </c:pt>
              <c:pt idx="266">
                <c:v>2.2258093888415047</c:v>
              </c:pt>
              <c:pt idx="267">
                <c:v>2.2072396189848242</c:v>
              </c:pt>
              <c:pt idx="268">
                <c:v>2.2893995414027613</c:v>
              </c:pt>
              <c:pt idx="269">
                <c:v>2.1655495193222651</c:v>
              </c:pt>
              <c:pt idx="270">
                <c:v>2.1852239208899675</c:v>
              </c:pt>
              <c:pt idx="271">
                <c:v>2.3889083132164357</c:v>
              </c:pt>
              <c:pt idx="272">
                <c:v>2.5948882323171296</c:v>
              </c:pt>
              <c:pt idx="273">
                <c:v>2.25143794169183</c:v>
              </c:pt>
              <c:pt idx="274">
                <c:v>2.3219087085483214</c:v>
              </c:pt>
              <c:pt idx="275">
                <c:v>2.5288885228566382</c:v>
              </c:pt>
              <c:pt idx="276">
                <c:v>2.5462199137560977</c:v>
              </c:pt>
              <c:pt idx="277">
                <c:v>2.7158138071613953</c:v>
              </c:pt>
              <c:pt idx="278">
                <c:v>2.387718267297728</c:v>
              </c:pt>
              <c:pt idx="279">
                <c:v>2.4768014672847309</c:v>
              </c:pt>
              <c:pt idx="280">
                <c:v>2.5742884407841662</c:v>
              </c:pt>
              <c:pt idx="281">
                <c:v>2.3995422992098123</c:v>
              </c:pt>
              <c:pt idx="282">
                <c:v>2.2828578459975057</c:v>
              </c:pt>
              <c:pt idx="283">
                <c:v>2.4109613067450653</c:v>
              </c:pt>
              <c:pt idx="284">
                <c:v>2.2867934208361524</c:v>
              </c:pt>
              <c:pt idx="285">
                <c:v>2.3728447965068185</c:v>
              </c:pt>
              <c:pt idx="286">
                <c:v>2.290307174479282</c:v>
              </c:pt>
              <c:pt idx="287">
                <c:v>2.2413876005669855</c:v>
              </c:pt>
              <c:pt idx="288">
                <c:v>2.5176554572891772</c:v>
              </c:pt>
              <c:pt idx="289">
                <c:v>2.4567947702441972</c:v>
              </c:pt>
              <c:pt idx="290">
                <c:v>2.3976415859395082</c:v>
              </c:pt>
              <c:pt idx="291">
                <c:v>2.6703891339305104</c:v>
              </c:pt>
              <c:pt idx="292">
                <c:v>2.3505031082246473</c:v>
              </c:pt>
              <c:pt idx="293">
                <c:v>2.2112162532382924</c:v>
              </c:pt>
              <c:pt idx="294">
                <c:v>2.4637644689280394</c:v>
              </c:pt>
              <c:pt idx="295">
                <c:v>2.2474886561487457</c:v>
              </c:pt>
              <c:pt idx="296">
                <c:v>2.4461161481121714</c:v>
              </c:pt>
              <c:pt idx="297">
                <c:v>2.4359468586745314</c:v>
              </c:pt>
              <c:pt idx="298">
                <c:v>2.6593100528728875</c:v>
              </c:pt>
              <c:pt idx="299">
                <c:v>2.4665207291815223</c:v>
              </c:pt>
              <c:pt idx="300">
                <c:v>2.550748481692644</c:v>
              </c:pt>
              <c:pt idx="301">
                <c:v>2.2462141290466535</c:v>
              </c:pt>
              <c:pt idx="302">
                <c:v>2.4632911754133433</c:v>
              </c:pt>
              <c:pt idx="303">
                <c:v>2.694608414630058</c:v>
              </c:pt>
              <c:pt idx="304">
                <c:v>2.5568819030393333</c:v>
              </c:pt>
              <c:pt idx="305">
                <c:v>2.1746783412453432</c:v>
              </c:pt>
              <c:pt idx="306">
                <c:v>2.2703419766429556</c:v>
              </c:pt>
              <c:pt idx="307">
                <c:v>2.2361151163303674</c:v>
              </c:pt>
              <c:pt idx="308">
                <c:v>2.2083141508267592</c:v>
              </c:pt>
              <c:pt idx="309">
                <c:v>2.3025439358140307</c:v>
              </c:pt>
              <c:pt idx="310">
                <c:v>2.0306705491504164</c:v>
              </c:pt>
              <c:pt idx="311">
                <c:v>2.2990710673556234</c:v>
              </c:pt>
              <c:pt idx="312">
                <c:v>2.2589070081521259</c:v>
              </c:pt>
              <c:pt idx="313">
                <c:v>2.2313532369771854</c:v>
              </c:pt>
              <c:pt idx="314">
                <c:v>2.2055497844720504</c:v>
              </c:pt>
              <c:pt idx="315">
                <c:v>2.1375218965541092</c:v>
              </c:pt>
              <c:pt idx="316">
                <c:v>2.5030963108006046</c:v>
              </c:pt>
              <c:pt idx="317">
                <c:v>2.4705927998155408</c:v>
              </c:pt>
              <c:pt idx="318">
                <c:v>2.5516112412149776</c:v>
              </c:pt>
              <c:pt idx="319">
                <c:v>2.4107010467531813</c:v>
              </c:pt>
              <c:pt idx="320">
                <c:v>2.3173392653885063</c:v>
              </c:pt>
              <c:pt idx="321">
                <c:v>2.443069701039807</c:v>
              </c:pt>
              <c:pt idx="322">
                <c:v>2.3961271955869754</c:v>
              </c:pt>
              <c:pt idx="323">
                <c:v>2.4565531547216639</c:v>
              </c:pt>
              <c:pt idx="324">
                <c:v>2.2294498667513611</c:v>
              </c:pt>
              <c:pt idx="325">
                <c:v>2.2245043188264653</c:v>
              </c:pt>
              <c:pt idx="326">
                <c:v>2.2717920288344131</c:v>
              </c:pt>
              <c:pt idx="327">
                <c:v>2.4023368743463767</c:v>
              </c:pt>
              <c:pt idx="328">
                <c:v>2.304276704769002</c:v>
              </c:pt>
              <c:pt idx="329">
                <c:v>2.2106266766625695</c:v>
              </c:pt>
              <c:pt idx="330">
                <c:v>2.1439729330758537</c:v>
              </c:pt>
              <c:pt idx="331">
                <c:v>2.4507639384213959</c:v>
              </c:pt>
              <c:pt idx="332">
                <c:v>2.3776040110522598</c:v>
              </c:pt>
              <c:pt idx="333">
                <c:v>2.5132224890805728</c:v>
              </c:pt>
              <c:pt idx="334">
                <c:v>2.7341814212566975</c:v>
              </c:pt>
              <c:pt idx="335">
                <c:v>2.4652617062587909</c:v>
              </c:pt>
              <c:pt idx="336">
                <c:v>2.5296448128571427</c:v>
              </c:pt>
              <c:pt idx="337">
                <c:v>2.6562368183422285</c:v>
              </c:pt>
              <c:pt idx="338">
                <c:v>2.4404020286463504</c:v>
              </c:pt>
              <c:pt idx="339">
                <c:v>2.4887712250139713</c:v>
              </c:pt>
              <c:pt idx="340">
                <c:v>2.5098118623691699</c:v>
              </c:pt>
              <c:pt idx="341">
                <c:v>2.5757287969176352</c:v>
              </c:pt>
              <c:pt idx="342">
                <c:v>2.1892988080199385</c:v>
              </c:pt>
              <c:pt idx="343">
                <c:v>2.5032366233636631</c:v>
              </c:pt>
              <c:pt idx="344">
                <c:v>2.323400202940511</c:v>
              </c:pt>
              <c:pt idx="345">
                <c:v>2.4152075917771247</c:v>
              </c:pt>
              <c:pt idx="346">
                <c:v>2.5049378232589952</c:v>
              </c:pt>
              <c:pt idx="347">
                <c:v>2.4069365256794732</c:v>
              </c:pt>
              <c:pt idx="348">
                <c:v>2.2312958174964184</c:v>
              </c:pt>
              <c:pt idx="349">
                <c:v>2.2505923232090916</c:v>
              </c:pt>
              <c:pt idx="350">
                <c:v>2.3884449469335847</c:v>
              </c:pt>
              <c:pt idx="351">
                <c:v>2.3620109005078951</c:v>
              </c:pt>
              <c:pt idx="352">
                <c:v>2.3075312913670145</c:v>
              </c:pt>
              <c:pt idx="353">
                <c:v>2.2926869680325144</c:v>
              </c:pt>
              <c:pt idx="354">
                <c:v>2.378939632626496</c:v>
              </c:pt>
              <c:pt idx="355">
                <c:v>2.364645356958551</c:v>
              </c:pt>
              <c:pt idx="356">
                <c:v>2.2838680153808477</c:v>
              </c:pt>
              <c:pt idx="357">
                <c:v>2.3743412248429538</c:v>
              </c:pt>
              <c:pt idx="358">
                <c:v>2.1685969216915031</c:v>
              </c:pt>
              <c:pt idx="359">
                <c:v>2.2701494106620701</c:v>
              </c:pt>
              <c:pt idx="360">
                <c:v>2.669810577384669</c:v>
              </c:pt>
              <c:pt idx="361">
                <c:v>2.4589737039225752</c:v>
              </c:pt>
              <c:pt idx="362">
                <c:v>2.4197830287712412</c:v>
              </c:pt>
              <c:pt idx="363">
                <c:v>2.463505498627244</c:v>
              </c:pt>
              <c:pt idx="364">
                <c:v>2.4856465132928447</c:v>
              </c:pt>
              <c:pt idx="365">
                <c:v>2.3165448660064096</c:v>
              </c:pt>
              <c:pt idx="366">
                <c:v>2.3466076162734586</c:v>
              </c:pt>
              <c:pt idx="367">
                <c:v>2.5346839109376389</c:v>
              </c:pt>
              <c:pt idx="368">
                <c:v>2.3530378336223912</c:v>
              </c:pt>
              <c:pt idx="369">
                <c:v>2.2441260608970146</c:v>
              </c:pt>
              <c:pt idx="370">
                <c:v>2.5984637042522523</c:v>
              </c:pt>
              <c:pt idx="371">
                <c:v>2.316311368352209</c:v>
              </c:pt>
              <c:pt idx="372">
                <c:v>2.7046970964194035</c:v>
              </c:pt>
              <c:pt idx="373">
                <c:v>2.270395067747538</c:v>
              </c:pt>
              <c:pt idx="374">
                <c:v>2.4130942737777783</c:v>
              </c:pt>
              <c:pt idx="375">
                <c:v>2.3546744049793404</c:v>
              </c:pt>
              <c:pt idx="376">
                <c:v>2.4044648140828855</c:v>
              </c:pt>
              <c:pt idx="377">
                <c:v>2.2118425961528043</c:v>
              </c:pt>
              <c:pt idx="378">
                <c:v>2.2723913997579057</c:v>
              </c:pt>
              <c:pt idx="379">
                <c:v>2.3037016280840041</c:v>
              </c:pt>
              <c:pt idx="380">
                <c:v>2.4155351631677493</c:v>
              </c:pt>
              <c:pt idx="381">
                <c:v>2.4714570694469629</c:v>
              </c:pt>
              <c:pt idx="382">
                <c:v>2.5740192155135877</c:v>
              </c:pt>
              <c:pt idx="383">
                <c:v>2.2169539888544896</c:v>
              </c:pt>
              <c:pt idx="384">
                <c:v>2.2632203191777394</c:v>
              </c:pt>
              <c:pt idx="385">
                <c:v>2.4334588739413685</c:v>
              </c:pt>
              <c:pt idx="386">
                <c:v>2.5133152279762609</c:v>
              </c:pt>
              <c:pt idx="387">
                <c:v>2.4981743740019473</c:v>
              </c:pt>
              <c:pt idx="388">
                <c:v>2.4104915150417106</c:v>
              </c:pt>
              <c:pt idx="389">
                <c:v>2.3723968759108951</c:v>
              </c:pt>
              <c:pt idx="390">
                <c:v>2.2787911045672189</c:v>
              </c:pt>
              <c:pt idx="391">
                <c:v>2.3695447772785467</c:v>
              </c:pt>
              <c:pt idx="392">
                <c:v>2.2967596154650902</c:v>
              </c:pt>
              <c:pt idx="393">
                <c:v>2.5552569260947049</c:v>
              </c:pt>
              <c:pt idx="394">
                <c:v>2.5472346324871826</c:v>
              </c:pt>
              <c:pt idx="395">
                <c:v>2.5908170497158101</c:v>
              </c:pt>
              <c:pt idx="396">
                <c:v>2.277770441961577</c:v>
              </c:pt>
              <c:pt idx="397">
                <c:v>2.4712559547128761</c:v>
              </c:pt>
              <c:pt idx="398">
                <c:v>2.4814772609316296</c:v>
              </c:pt>
              <c:pt idx="399">
                <c:v>2.5114285973189547</c:v>
              </c:pt>
              <c:pt idx="400">
                <c:v>2.3643344533605926</c:v>
              </c:pt>
              <c:pt idx="401">
                <c:v>2.3706702865546943</c:v>
              </c:pt>
              <c:pt idx="402">
                <c:v>2.2241715928777386</c:v>
              </c:pt>
              <c:pt idx="403">
                <c:v>2.3224698415327101</c:v>
              </c:pt>
              <c:pt idx="404">
                <c:v>2.3583191204570424</c:v>
              </c:pt>
              <c:pt idx="405">
                <c:v>2.3471467235946211</c:v>
              </c:pt>
              <c:pt idx="406">
                <c:v>2.4542117670955657</c:v>
              </c:pt>
              <c:pt idx="407">
                <c:v>2.6508745336026931</c:v>
              </c:pt>
              <c:pt idx="408">
                <c:v>2.2702119829044443</c:v>
              </c:pt>
              <c:pt idx="409">
                <c:v>2.0558877809109735</c:v>
              </c:pt>
              <c:pt idx="410">
                <c:v>2.2698240210553084</c:v>
              </c:pt>
              <c:pt idx="411">
                <c:v>2.373706108182601</c:v>
              </c:pt>
              <c:pt idx="412">
                <c:v>2.3893618520334545</c:v>
              </c:pt>
              <c:pt idx="413">
                <c:v>2.1456916350169735</c:v>
              </c:pt>
              <c:pt idx="414">
                <c:v>2.4296791946711074</c:v>
              </c:pt>
              <c:pt idx="415">
                <c:v>2.4864191378493641</c:v>
              </c:pt>
              <c:pt idx="416">
                <c:v>2.60424170151343</c:v>
              </c:pt>
              <c:pt idx="417">
                <c:v>2.4474479137470175</c:v>
              </c:pt>
              <c:pt idx="418">
                <c:v>2.2827990046778903</c:v>
              </c:pt>
              <c:pt idx="419">
                <c:v>2.5130066581535044</c:v>
              </c:pt>
              <c:pt idx="420">
                <c:v>2.4720005296271426</c:v>
              </c:pt>
              <c:pt idx="421">
                <c:v>2.3656811805589353</c:v>
              </c:pt>
              <c:pt idx="422">
                <c:v>2.4939284240547126</c:v>
              </c:pt>
              <c:pt idx="423">
                <c:v>2.6618608293624777</c:v>
              </c:pt>
              <c:pt idx="424">
                <c:v>2.4057243253188236</c:v>
              </c:pt>
              <c:pt idx="425">
                <c:v>2.4344037269911096</c:v>
              </c:pt>
              <c:pt idx="426">
                <c:v>2.4368462601719201</c:v>
              </c:pt>
              <c:pt idx="427">
                <c:v>2.3555741514577604</c:v>
              </c:pt>
              <c:pt idx="428">
                <c:v>2.3772696224038552</c:v>
              </c:pt>
              <c:pt idx="429">
                <c:v>2.1880110687770173</c:v>
              </c:pt>
              <c:pt idx="430">
                <c:v>2.2615119440650688</c:v>
              </c:pt>
              <c:pt idx="431">
                <c:v>2.501501831585057</c:v>
              </c:pt>
              <c:pt idx="432">
                <c:v>2.2979078925173697</c:v>
              </c:pt>
              <c:pt idx="433">
                <c:v>2.1811405978410412</c:v>
              </c:pt>
              <c:pt idx="434">
                <c:v>2.2257305126696623</c:v>
              </c:pt>
              <c:pt idx="435">
                <c:v>2.2345717193857149</c:v>
              </c:pt>
              <c:pt idx="436">
                <c:v>2.1604261229262329</c:v>
              </c:pt>
              <c:pt idx="437">
                <c:v>2.0957512255032342</c:v>
              </c:pt>
              <c:pt idx="438">
                <c:v>2.0920529078290673</c:v>
              </c:pt>
              <c:pt idx="439">
                <c:v>2.2979330964153704</c:v>
              </c:pt>
              <c:pt idx="440">
                <c:v>2.1988247223207313</c:v>
              </c:pt>
              <c:pt idx="441">
                <c:v>2.1361913064815172</c:v>
              </c:pt>
              <c:pt idx="442">
                <c:v>2.3211299671143064</c:v>
              </c:pt>
              <c:pt idx="443">
                <c:v>2.3176843724104956</c:v>
              </c:pt>
              <c:pt idx="444">
                <c:v>2.4598922148486557</c:v>
              </c:pt>
              <c:pt idx="445">
                <c:v>2.4014247742311587</c:v>
              </c:pt>
              <c:pt idx="446">
                <c:v>2.3957730808050917</c:v>
              </c:pt>
              <c:pt idx="447">
                <c:v>2.3301178921672401</c:v>
              </c:pt>
              <c:pt idx="448">
                <c:v>2.4576409639150287</c:v>
              </c:pt>
              <c:pt idx="449">
                <c:v>2.205927605718232</c:v>
              </c:pt>
              <c:pt idx="450">
                <c:v>2.2417941646832729</c:v>
              </c:pt>
              <c:pt idx="451">
                <c:v>2.1241714250124311</c:v>
              </c:pt>
              <c:pt idx="452">
                <c:v>2.1910039402261354</c:v>
              </c:pt>
              <c:pt idx="453">
                <c:v>2.2480596948791707</c:v>
              </c:pt>
              <c:pt idx="454">
                <c:v>2.6731200492933636</c:v>
              </c:pt>
              <c:pt idx="455">
                <c:v>2.6665414546042996</c:v>
              </c:pt>
              <c:pt idx="456">
                <c:v>2.1402253287912081</c:v>
              </c:pt>
              <c:pt idx="457">
                <c:v>2.4306266217185484</c:v>
              </c:pt>
              <c:pt idx="458">
                <c:v>2.2775485674404692</c:v>
              </c:pt>
              <c:pt idx="459">
                <c:v>2.3033940677613156</c:v>
              </c:pt>
              <c:pt idx="460">
                <c:v>2.3770645285785696</c:v>
              </c:pt>
              <c:pt idx="461">
                <c:v>2.5320360275566842</c:v>
              </c:pt>
              <c:pt idx="462">
                <c:v>2.4570759660928552</c:v>
              </c:pt>
              <c:pt idx="463">
                <c:v>2.4294235916576055</c:v>
              </c:pt>
              <c:pt idx="464">
                <c:v>2.5296259799051843</c:v>
              </c:pt>
              <c:pt idx="465">
                <c:v>2.3774258821539656</c:v>
              </c:pt>
              <c:pt idx="466">
                <c:v>2.1726785206764299</c:v>
              </c:pt>
              <c:pt idx="467">
                <c:v>2.2012086864193083</c:v>
              </c:pt>
              <c:pt idx="468">
                <c:v>2.1372701921458148</c:v>
              </c:pt>
              <c:pt idx="469">
                <c:v>2.213720401418835</c:v>
              </c:pt>
              <c:pt idx="470">
                <c:v>2.1461492503842416</c:v>
              </c:pt>
              <c:pt idx="471">
                <c:v>2.4414542369516674</c:v>
              </c:pt>
              <c:pt idx="472">
                <c:v>2.2350799455988231</c:v>
              </c:pt>
              <c:pt idx="473">
                <c:v>2.2656947237276848</c:v>
              </c:pt>
              <c:pt idx="474">
                <c:v>2.1908006740963875</c:v>
              </c:pt>
              <c:pt idx="475">
                <c:v>2.1689960318024357</c:v>
              </c:pt>
              <c:pt idx="476">
                <c:v>2.1544254502668552</c:v>
              </c:pt>
              <c:pt idx="477">
                <c:v>2.4337129333150989</c:v>
              </c:pt>
              <c:pt idx="478">
                <c:v>2.1795841321555551</c:v>
              </c:pt>
              <c:pt idx="479">
                <c:v>2.2567752801414862</c:v>
              </c:pt>
              <c:pt idx="480">
                <c:v>2.2451539685512976</c:v>
              </c:pt>
              <c:pt idx="481">
                <c:v>2.1776366623126888</c:v>
              </c:pt>
              <c:pt idx="482">
                <c:v>2.2097384958252593</c:v>
              </c:pt>
              <c:pt idx="483">
                <c:v>2.1676499601372545</c:v>
              </c:pt>
              <c:pt idx="484">
                <c:v>2.1599538094759279</c:v>
              </c:pt>
              <c:pt idx="485">
                <c:v>2.1794643276002965</c:v>
              </c:pt>
              <c:pt idx="486">
                <c:v>2.2535603524784555</c:v>
              </c:pt>
              <c:pt idx="487">
                <c:v>2.3124603713038163</c:v>
              </c:pt>
              <c:pt idx="488">
                <c:v>2.1706489713988697</c:v>
              </c:pt>
              <c:pt idx="489">
                <c:v>2.1969607593514051</c:v>
              </c:pt>
              <c:pt idx="490">
                <c:v>2.1295780230201005</c:v>
              </c:pt>
              <c:pt idx="491">
                <c:v>2.2905776318550113</c:v>
              </c:pt>
              <c:pt idx="492">
                <c:v>2.0804314871493865</c:v>
              </c:pt>
              <c:pt idx="493">
                <c:v>2.0922061460961383</c:v>
              </c:pt>
              <c:pt idx="494">
                <c:v>2.2622937261204177</c:v>
              </c:pt>
              <c:pt idx="495">
                <c:v>2.1091454706565944</c:v>
              </c:pt>
              <c:pt idx="496">
                <c:v>2.1374907136008554</c:v>
              </c:pt>
              <c:pt idx="497">
                <c:v>2.100186725896954</c:v>
              </c:pt>
              <c:pt idx="498">
                <c:v>2.1614639040617147</c:v>
              </c:pt>
              <c:pt idx="499">
                <c:v>2.150356367049977</c:v>
              </c:pt>
              <c:pt idx="500">
                <c:v>2.2170572724340563</c:v>
              </c:pt>
              <c:pt idx="501">
                <c:v>2.2554707271005894</c:v>
              </c:pt>
              <c:pt idx="502">
                <c:v>2.1300846765392198</c:v>
              </c:pt>
              <c:pt idx="503">
                <c:v>2.231101774520404</c:v>
              </c:pt>
              <c:pt idx="504">
                <c:v>2.163387925074018</c:v>
              </c:pt>
              <c:pt idx="505">
                <c:v>2.2869721395673435</c:v>
              </c:pt>
              <c:pt idx="506">
                <c:v>2.1836393476551237</c:v>
              </c:pt>
              <c:pt idx="507">
                <c:v>2.2052953039227576</c:v>
              </c:pt>
              <c:pt idx="508">
                <c:v>2.208279286215928</c:v>
              </c:pt>
              <c:pt idx="509">
                <c:v>2.2820818484418406</c:v>
              </c:pt>
              <c:pt idx="510">
                <c:v>2.160768934075449</c:v>
              </c:pt>
              <c:pt idx="511">
                <c:v>2.5251510552445087</c:v>
              </c:pt>
              <c:pt idx="512">
                <c:v>2.4396549821170987</c:v>
              </c:pt>
              <c:pt idx="513">
                <c:v>2.4797568707401174</c:v>
              </c:pt>
              <c:pt idx="514">
                <c:v>2.4794129802960136</c:v>
              </c:pt>
              <c:pt idx="515">
                <c:v>2.3499256495343634</c:v>
              </c:pt>
              <c:pt idx="516">
                <c:v>2.3247126351374447</c:v>
              </c:pt>
              <c:pt idx="517">
                <c:v>2.3574130295445443</c:v>
              </c:pt>
              <c:pt idx="518">
                <c:v>2.4102601923736895</c:v>
              </c:pt>
              <c:pt idx="519">
                <c:v>2.273525466775776</c:v>
              </c:pt>
              <c:pt idx="520">
                <c:v>2.3506663162748054</c:v>
              </c:pt>
              <c:pt idx="521">
                <c:v>2.3107837637711368</c:v>
              </c:pt>
              <c:pt idx="522">
                <c:v>2.2271197288057865</c:v>
              </c:pt>
              <c:pt idx="523">
                <c:v>2.1367600088482948</c:v>
              </c:pt>
              <c:pt idx="524">
                <c:v>2.3920713104389182</c:v>
              </c:pt>
              <c:pt idx="525">
                <c:v>2.317146243976659</c:v>
              </c:pt>
              <c:pt idx="526">
                <c:v>2.4418974719832907</c:v>
              </c:pt>
              <c:pt idx="527">
                <c:v>2.2611327544257538</c:v>
              </c:pt>
              <c:pt idx="528">
                <c:v>2.2209962694170424</c:v>
              </c:pt>
              <c:pt idx="529">
                <c:v>2.2205279343279911</c:v>
              </c:pt>
              <c:pt idx="530">
                <c:v>2.34772147981985</c:v>
              </c:pt>
              <c:pt idx="531">
                <c:v>2.3204840053527058</c:v>
              </c:pt>
              <c:pt idx="532">
                <c:v>2.3077047258361207</c:v>
              </c:pt>
              <c:pt idx="533">
                <c:v>2.4151661446317783</c:v>
              </c:pt>
              <c:pt idx="534">
                <c:v>2.2697504866715867</c:v>
              </c:pt>
              <c:pt idx="535">
                <c:v>2.3053860805470756</c:v>
              </c:pt>
              <c:pt idx="536">
                <c:v>2.3597020466818646</c:v>
              </c:pt>
              <c:pt idx="537">
                <c:v>2.3924132450604132</c:v>
              </c:pt>
              <c:pt idx="538">
                <c:v>2.2239514827278053</c:v>
              </c:pt>
              <c:pt idx="539">
                <c:v>2.4750310926677974</c:v>
              </c:pt>
              <c:pt idx="540">
                <c:v>2.4071433499133197</c:v>
              </c:pt>
              <c:pt idx="541">
                <c:v>2.4648833730468218</c:v>
              </c:pt>
              <c:pt idx="542">
                <c:v>2.472206153141256</c:v>
              </c:pt>
              <c:pt idx="543">
                <c:v>2.2015491527866629</c:v>
              </c:pt>
              <c:pt idx="544">
                <c:v>2.4265250356410824</c:v>
              </c:pt>
              <c:pt idx="545">
                <c:v>2.4138036985176616</c:v>
              </c:pt>
              <c:pt idx="546">
                <c:v>2.3871514140356562</c:v>
              </c:pt>
              <c:pt idx="547">
                <c:v>2.1294855497601626</c:v>
              </c:pt>
              <c:pt idx="548">
                <c:v>2.3151569882868124</c:v>
              </c:pt>
              <c:pt idx="549">
                <c:v>2.1548774018087307</c:v>
              </c:pt>
              <c:pt idx="550">
                <c:v>2.0382533253273145</c:v>
              </c:pt>
              <c:pt idx="551">
                <c:v>2.1126106158274989</c:v>
              </c:pt>
              <c:pt idx="552">
                <c:v>2.0978290064287122</c:v>
              </c:pt>
              <c:pt idx="553">
                <c:v>2.2772707485273784</c:v>
              </c:pt>
              <c:pt idx="554">
                <c:v>2.1133232348873272</c:v>
              </c:pt>
              <c:pt idx="555">
                <c:v>2.259767412348304</c:v>
              </c:pt>
              <c:pt idx="556">
                <c:v>2.19989312926577</c:v>
              </c:pt>
              <c:pt idx="557">
                <c:v>2.1857146713159463</c:v>
              </c:pt>
              <c:pt idx="558">
                <c:v>2.0917369165072208</c:v>
              </c:pt>
              <c:pt idx="559">
                <c:v>2.2796622892057457</c:v>
              </c:pt>
              <c:pt idx="560">
                <c:v>2.4475085569383586</c:v>
              </c:pt>
              <c:pt idx="561">
                <c:v>2.2630824215000001</c:v>
              </c:pt>
              <c:pt idx="562">
                <c:v>2.5606692426493134</c:v>
              </c:pt>
              <c:pt idx="563">
                <c:v>2.2398510337935287</c:v>
              </c:pt>
              <c:pt idx="564">
                <c:v>2.3976951964163273</c:v>
              </c:pt>
              <c:pt idx="565">
                <c:v>2.3622924862917944</c:v>
              </c:pt>
              <c:pt idx="566">
                <c:v>2.359245970024503</c:v>
              </c:pt>
              <c:pt idx="567">
                <c:v>2.412751104872322</c:v>
              </c:pt>
              <c:pt idx="568">
                <c:v>2.1981207991387843</c:v>
              </c:pt>
              <c:pt idx="569">
                <c:v>2.2246728990833851</c:v>
              </c:pt>
              <c:pt idx="570">
                <c:v>2.3001718653424126</c:v>
              </c:pt>
              <c:pt idx="571">
                <c:v>2.3213417469862527</c:v>
              </c:pt>
              <c:pt idx="572">
                <c:v>2.3375990387965579</c:v>
              </c:pt>
              <c:pt idx="573">
                <c:v>2.4131504662899266</c:v>
              </c:pt>
              <c:pt idx="574">
                <c:v>2.4432614041080072</c:v>
              </c:pt>
              <c:pt idx="575">
                <c:v>2.411371553788086</c:v>
              </c:pt>
              <c:pt idx="576">
                <c:v>2.3863193645480125</c:v>
              </c:pt>
              <c:pt idx="577">
                <c:v>2.1888106940822603</c:v>
              </c:pt>
              <c:pt idx="578">
                <c:v>2.1934897549488181</c:v>
              </c:pt>
              <c:pt idx="579">
                <c:v>2.0927444386732059</c:v>
              </c:pt>
              <c:pt idx="580">
                <c:v>2.5348879973172203</c:v>
              </c:pt>
              <c:pt idx="581">
                <c:v>2.5151386836545346</c:v>
              </c:pt>
              <c:pt idx="582">
                <c:v>2.6593815248256392</c:v>
              </c:pt>
              <c:pt idx="583">
                <c:v>2.5075272636569839</c:v>
              </c:pt>
              <c:pt idx="584">
                <c:v>2.5142246269347113</c:v>
              </c:pt>
              <c:pt idx="585">
                <c:v>2.1714531091704194</c:v>
              </c:pt>
              <c:pt idx="586">
                <c:v>2.4581923837485946</c:v>
              </c:pt>
              <c:pt idx="587">
                <c:v>2.4944039840418566</c:v>
              </c:pt>
              <c:pt idx="588">
                <c:v>2.1169099515373766</c:v>
              </c:pt>
              <c:pt idx="589">
                <c:v>2.4062904315419065</c:v>
              </c:pt>
              <c:pt idx="590">
                <c:v>2.6156678847761659</c:v>
              </c:pt>
              <c:pt idx="591">
                <c:v>2.5363025144551061</c:v>
              </c:pt>
              <c:pt idx="592">
                <c:v>2.6025176793760525</c:v>
              </c:pt>
              <c:pt idx="593">
                <c:v>2.3755021066085908</c:v>
              </c:pt>
              <c:pt idx="594">
                <c:v>2.4193436524478495</c:v>
              </c:pt>
              <c:pt idx="595">
                <c:v>2.4216136165055775</c:v>
              </c:pt>
              <c:pt idx="596">
                <c:v>2.242817889709698</c:v>
              </c:pt>
              <c:pt idx="597">
                <c:v>2.4926494044696361</c:v>
              </c:pt>
              <c:pt idx="598">
                <c:v>2.4005021116305834</c:v>
              </c:pt>
              <c:pt idx="599">
                <c:v>2.4726677292457429</c:v>
              </c:pt>
              <c:pt idx="600">
                <c:v>2.3652916279248037</c:v>
              </c:pt>
              <c:pt idx="601">
                <c:v>2.4171743849096488</c:v>
              </c:pt>
              <c:pt idx="602">
                <c:v>2.3271818833299238</c:v>
              </c:pt>
              <c:pt idx="603">
                <c:v>2.2562327085424063</c:v>
              </c:pt>
              <c:pt idx="604">
                <c:v>2.13619633699349</c:v>
              </c:pt>
              <c:pt idx="605">
                <c:v>2.1220244640774699</c:v>
              </c:pt>
              <c:pt idx="606">
                <c:v>2.4200362366854842</c:v>
              </c:pt>
              <c:pt idx="607">
                <c:v>2.3156197395401867</c:v>
              </c:pt>
              <c:pt idx="608">
                <c:v>2.4586291558247604</c:v>
              </c:pt>
              <c:pt idx="609">
                <c:v>2.4165067916897516</c:v>
              </c:pt>
              <c:pt idx="610">
                <c:v>2.3934351442134005</c:v>
              </c:pt>
              <c:pt idx="611">
                <c:v>2.4057551421634349</c:v>
              </c:pt>
              <c:pt idx="612">
                <c:v>2.3559442465328155</c:v>
              </c:pt>
              <c:pt idx="613">
                <c:v>2.5016833308094015</c:v>
              </c:pt>
              <c:pt idx="614">
                <c:v>2.3156998665430253</c:v>
              </c:pt>
              <c:pt idx="615">
                <c:v>2.4650121726075707</c:v>
              </c:pt>
              <c:pt idx="616">
                <c:v>2.4136833340947152</c:v>
              </c:pt>
              <c:pt idx="617">
                <c:v>2.4162947621210611</c:v>
              </c:pt>
              <c:pt idx="618">
                <c:v>2.4745957198605164</c:v>
              </c:pt>
              <c:pt idx="619">
                <c:v>2.4312727626476316</c:v>
              </c:pt>
              <c:pt idx="620">
                <c:v>2.3110068041855727</c:v>
              </c:pt>
              <c:pt idx="621">
                <c:v>2.3507450416552405</c:v>
              </c:pt>
              <c:pt idx="622">
                <c:v>2.3635402154628915</c:v>
              </c:pt>
              <c:pt idx="623">
                <c:v>2.372272234122859</c:v>
              </c:pt>
              <c:pt idx="624">
                <c:v>2.3789209856431861</c:v>
              </c:pt>
              <c:pt idx="625">
                <c:v>2.4172762704214432</c:v>
              </c:pt>
              <c:pt idx="626">
                <c:v>2.1917389114524588</c:v>
              </c:pt>
              <c:pt idx="627">
                <c:v>2.1903034197174733</c:v>
              </c:pt>
              <c:pt idx="628">
                <c:v>2.15910194316093</c:v>
              </c:pt>
              <c:pt idx="629">
                <c:v>2.2631155366850093</c:v>
              </c:pt>
              <c:pt idx="630">
                <c:v>2.1472676367007923</c:v>
              </c:pt>
              <c:pt idx="631">
                <c:v>2.2390385179563799</c:v>
              </c:pt>
              <c:pt idx="632">
                <c:v>2.4072333518587627</c:v>
              </c:pt>
              <c:pt idx="633">
                <c:v>2.218823852929813</c:v>
              </c:pt>
              <c:pt idx="634">
                <c:v>2.105889750612894</c:v>
              </c:pt>
              <c:pt idx="635">
                <c:v>2.0965671510108752</c:v>
              </c:pt>
              <c:pt idx="636">
                <c:v>2.3097374813375802</c:v>
              </c:pt>
              <c:pt idx="637">
                <c:v>2.2148199335507814</c:v>
              </c:pt>
              <c:pt idx="638">
                <c:v>2.2431862923430117</c:v>
              </c:pt>
              <c:pt idx="639">
                <c:v>2.452267519778506</c:v>
              </c:pt>
              <c:pt idx="640">
                <c:v>2.5116265399836464</c:v>
              </c:pt>
              <c:pt idx="641">
                <c:v>2.2598502020072884</c:v>
              </c:pt>
              <c:pt idx="642">
                <c:v>2.4128543375804017</c:v>
              </c:pt>
              <c:pt idx="643">
                <c:v>2.4535037005143585</c:v>
              </c:pt>
              <c:pt idx="644">
                <c:v>2.3162771704146685</c:v>
              </c:pt>
              <c:pt idx="645">
                <c:v>2.4562883624409992</c:v>
              </c:pt>
              <c:pt idx="646">
                <c:v>2.7847562573636249</c:v>
              </c:pt>
              <c:pt idx="647">
                <c:v>2.7655762115163869</c:v>
              </c:pt>
              <c:pt idx="648">
                <c:v>2.1085021881546124</c:v>
              </c:pt>
              <c:pt idx="649">
                <c:v>2.7844976079687491</c:v>
              </c:pt>
              <c:pt idx="650">
                <c:v>2.6785017892889011</c:v>
              </c:pt>
              <c:pt idx="651">
                <c:v>2.3631681338926178</c:v>
              </c:pt>
              <c:pt idx="652">
                <c:v>2.2297506220228085</c:v>
              </c:pt>
              <c:pt idx="653">
                <c:v>2.4848716596510969</c:v>
              </c:pt>
              <c:pt idx="654">
                <c:v>2.9020491878550456</c:v>
              </c:pt>
              <c:pt idx="655">
                <c:v>2.6295569475844238</c:v>
              </c:pt>
              <c:pt idx="656">
                <c:v>2.8765226480428949</c:v>
              </c:pt>
              <c:pt idx="657">
                <c:v>2.7997421205761763</c:v>
              </c:pt>
              <c:pt idx="658">
                <c:v>2.6791212022192528</c:v>
              </c:pt>
              <c:pt idx="659">
                <c:v>2.4253614917620867</c:v>
              </c:pt>
              <c:pt idx="660">
                <c:v>2.4791888819907668</c:v>
              </c:pt>
              <c:pt idx="661">
                <c:v>2.2930865969605918</c:v>
              </c:pt>
              <c:pt idx="662">
                <c:v>2.6876519507209133</c:v>
              </c:pt>
              <c:pt idx="663">
                <c:v>2.6666845665158392</c:v>
              </c:pt>
              <c:pt idx="664">
                <c:v>2.6618821134897375</c:v>
              </c:pt>
              <c:pt idx="665">
                <c:v>2.6330900062719755</c:v>
              </c:pt>
              <c:pt idx="666">
                <c:v>2.5297076352186032</c:v>
              </c:pt>
              <c:pt idx="667">
                <c:v>2.8067467344095576</c:v>
              </c:pt>
              <c:pt idx="668">
                <c:v>2.4889661574551791</c:v>
              </c:pt>
              <c:pt idx="669">
                <c:v>2.5268748269037666</c:v>
              </c:pt>
              <c:pt idx="670">
                <c:v>2.4105547592988454</c:v>
              </c:pt>
              <c:pt idx="671">
                <c:v>2.5323170461603377</c:v>
              </c:pt>
              <c:pt idx="672">
                <c:v>2.4035000110044304</c:v>
              </c:pt>
              <c:pt idx="673">
                <c:v>2.465617598441975</c:v>
              </c:pt>
              <c:pt idx="674">
                <c:v>2.5074556623575677</c:v>
              </c:pt>
              <c:pt idx="675">
                <c:v>2.6714489998826298</c:v>
              </c:pt>
              <c:pt idx="676">
                <c:v>2.5969712190743333</c:v>
              </c:pt>
              <c:pt idx="677">
                <c:v>2.5571705652752139</c:v>
              </c:pt>
              <c:pt idx="678">
                <c:v>2.6744101220806056</c:v>
              </c:pt>
              <c:pt idx="679">
                <c:v>2.6071316212740259</c:v>
              </c:pt>
              <c:pt idx="680">
                <c:v>2.6500016089387266</c:v>
              </c:pt>
              <c:pt idx="681">
                <c:v>2.5722316655817576</c:v>
              </c:pt>
              <c:pt idx="682">
                <c:v>2.5466376656449339</c:v>
              </c:pt>
              <c:pt idx="683">
                <c:v>2.6305330272250189</c:v>
              </c:pt>
              <c:pt idx="684">
                <c:v>2.4286418759385797</c:v>
              </c:pt>
              <c:pt idx="685">
                <c:v>2.4964595212796636</c:v>
              </c:pt>
              <c:pt idx="686">
                <c:v>2.484018235152885</c:v>
              </c:pt>
              <c:pt idx="687">
                <c:v>2.5846214552684841</c:v>
              </c:pt>
              <c:pt idx="688">
                <c:v>2.5573981809414863</c:v>
              </c:pt>
              <c:pt idx="689">
                <c:v>2.5269738043181813</c:v>
              </c:pt>
              <c:pt idx="690">
                <c:v>2.3940527075500779</c:v>
              </c:pt>
              <c:pt idx="691">
                <c:v>2.753155931295602</c:v>
              </c:pt>
              <c:pt idx="692">
                <c:v>2.551489651533323</c:v>
              </c:pt>
              <c:pt idx="693">
                <c:v>2.4668507662383279</c:v>
              </c:pt>
              <c:pt idx="694">
                <c:v>2.5603354163796075</c:v>
              </c:pt>
              <c:pt idx="695">
                <c:v>2.4412861429897852</c:v>
              </c:pt>
              <c:pt idx="696">
                <c:v>2.4837411439740813</c:v>
              </c:pt>
              <c:pt idx="697">
                <c:v>2.5091980538680776</c:v>
              </c:pt>
              <c:pt idx="698">
                <c:v>2.4772556705419091</c:v>
              </c:pt>
              <c:pt idx="699">
                <c:v>2.4522812081097736</c:v>
              </c:pt>
              <c:pt idx="700">
                <c:v>2.4328389055636475</c:v>
              </c:pt>
              <c:pt idx="701">
                <c:v>2.2917449985688076</c:v>
              </c:pt>
              <c:pt idx="702">
                <c:v>2.3714557027173728</c:v>
              </c:pt>
              <c:pt idx="703">
                <c:v>2.4792529640159229</c:v>
              </c:pt>
              <c:pt idx="704">
                <c:v>2.4796598142494202</c:v>
              </c:pt>
              <c:pt idx="705">
                <c:v>2.1267766830493722</c:v>
              </c:pt>
              <c:pt idx="706">
                <c:v>2.4518510892322949</c:v>
              </c:pt>
              <c:pt idx="707">
                <c:v>2.3623212967598763</c:v>
              </c:pt>
              <c:pt idx="708">
                <c:v>2.4270077714965681</c:v>
              </c:pt>
              <c:pt idx="709">
                <c:v>2.3460599303402052</c:v>
              </c:pt>
              <c:pt idx="710">
                <c:v>2.3942246007985015</c:v>
              </c:pt>
              <c:pt idx="711">
                <c:v>2.4964178712234286</c:v>
              </c:pt>
              <c:pt idx="712">
                <c:v>2.4227131190696714</c:v>
              </c:pt>
              <c:pt idx="713">
                <c:v>2.2877406425960225</c:v>
              </c:pt>
              <c:pt idx="714">
                <c:v>2.2670897238763148</c:v>
              </c:pt>
              <c:pt idx="715">
                <c:v>2.2321885653765845</c:v>
              </c:pt>
              <c:pt idx="716">
                <c:v>2.3454690448449478</c:v>
              </c:pt>
              <c:pt idx="717">
                <c:v>2.3613086420202705</c:v>
              </c:pt>
              <c:pt idx="718">
                <c:v>2.2871259690942471</c:v>
              </c:pt>
              <c:pt idx="719">
                <c:v>2.335856110621604</c:v>
              </c:pt>
              <c:pt idx="720">
                <c:v>2.4371338355491599</c:v>
              </c:pt>
              <c:pt idx="721">
                <c:v>2.3634151309901799</c:v>
              </c:pt>
              <c:pt idx="722">
                <c:v>2.6173485159404977</c:v>
              </c:pt>
              <c:pt idx="723">
                <c:v>2.5613695248337676</c:v>
              </c:pt>
              <c:pt idx="724">
                <c:v>2.5962808691848203</c:v>
              </c:pt>
              <c:pt idx="725">
                <c:v>2.6069603924473204</c:v>
              </c:pt>
              <c:pt idx="726">
                <c:v>2.5650710655333775</c:v>
              </c:pt>
              <c:pt idx="727">
                <c:v>2.522760440410023</c:v>
              </c:pt>
              <c:pt idx="728">
                <c:v>2.5351306779324876</c:v>
              </c:pt>
              <c:pt idx="729">
                <c:v>2.5645973876801649</c:v>
              </c:pt>
              <c:pt idx="730">
                <c:v>2.5632852653550389</c:v>
              </c:pt>
              <c:pt idx="731">
                <c:v>2.4583082836677455</c:v>
              </c:pt>
              <c:pt idx="732">
                <c:v>2.3321782277084062</c:v>
              </c:pt>
              <c:pt idx="733">
                <c:v>2.4834319340620707</c:v>
              </c:pt>
              <c:pt idx="734">
                <c:v>2.3534020737795265</c:v>
              </c:pt>
              <c:pt idx="735">
                <c:v>2.426159957941096</c:v>
              </c:pt>
              <c:pt idx="736">
                <c:v>2.2220445632503285</c:v>
              </c:pt>
              <c:pt idx="737">
                <c:v>2.597319592547612</c:v>
              </c:pt>
              <c:pt idx="738">
                <c:v>2.4847083663246283</c:v>
              </c:pt>
              <c:pt idx="739">
                <c:v>2.4962617338456861</c:v>
              </c:pt>
              <c:pt idx="740">
                <c:v>2.3317891889938669</c:v>
              </c:pt>
              <c:pt idx="741">
                <c:v>2.4048344804392374</c:v>
              </c:pt>
              <c:pt idx="742">
                <c:v>2.5861165675400763</c:v>
              </c:pt>
              <c:pt idx="743">
                <c:v>2.4978365814800467</c:v>
              </c:pt>
              <c:pt idx="744">
                <c:v>2.4980085243464045</c:v>
              </c:pt>
              <c:pt idx="745">
                <c:v>2.7099676839361995</c:v>
              </c:pt>
              <c:pt idx="746">
                <c:v>2.7486080761975487</c:v>
              </c:pt>
              <c:pt idx="747">
                <c:v>2.5774480979829493</c:v>
              </c:pt>
              <c:pt idx="748">
                <c:v>2.5516621946422946</c:v>
              </c:pt>
              <c:pt idx="749">
                <c:v>2.598635976146789</c:v>
              </c:pt>
              <c:pt idx="750">
                <c:v>2.5326304396610855</c:v>
              </c:pt>
              <c:pt idx="751">
                <c:v>2.6462505533714284</c:v>
              </c:pt>
              <c:pt idx="752">
                <c:v>2.5434965508642935</c:v>
              </c:pt>
              <c:pt idx="753">
                <c:v>2.5865346055491316</c:v>
              </c:pt>
              <c:pt idx="754">
                <c:v>2.4887381542049867</c:v>
              </c:pt>
              <c:pt idx="755">
                <c:v>2.5530779259599283</c:v>
              </c:pt>
              <c:pt idx="756">
                <c:v>2.561574724238179</c:v>
              </c:pt>
              <c:pt idx="757">
                <c:v>2.4703776142225782</c:v>
              </c:pt>
              <c:pt idx="758">
                <c:v>2.4865649716153571</c:v>
              </c:pt>
              <c:pt idx="759">
                <c:v>2.5867501296971622</c:v>
              </c:pt>
              <c:pt idx="760">
                <c:v>2.619314231445153</c:v>
              </c:pt>
              <c:pt idx="761">
                <c:v>2.6077598123446388</c:v>
              </c:pt>
              <c:pt idx="762">
                <c:v>2.5637716576657179</c:v>
              </c:pt>
              <c:pt idx="763">
                <c:v>2.6124633998626519</c:v>
              </c:pt>
              <c:pt idx="764">
                <c:v>2.5746093852949512</c:v>
              </c:pt>
              <c:pt idx="765">
                <c:v>2.3807916166478615</c:v>
              </c:pt>
              <c:pt idx="766">
                <c:v>2.5188135981365272</c:v>
              </c:pt>
              <c:pt idx="767">
                <c:v>2.4761399707163041</c:v>
              </c:pt>
              <c:pt idx="768">
                <c:v>2.4788788987169812</c:v>
              </c:pt>
              <c:pt idx="769">
                <c:v>2.496585434005691</c:v>
              </c:pt>
              <c:pt idx="770">
                <c:v>2.2830185916374512</c:v>
              </c:pt>
              <c:pt idx="771">
                <c:v>2.2348398035808854</c:v>
              </c:pt>
              <c:pt idx="772">
                <c:v>2.2819175484400289</c:v>
              </c:pt>
              <c:pt idx="773">
                <c:v>2.3202913617806287</c:v>
              </c:pt>
              <c:pt idx="774">
                <c:v>2.4716027851149893</c:v>
              </c:pt>
              <c:pt idx="775">
                <c:v>2.6646987492742524</c:v>
              </c:pt>
              <c:pt idx="776">
                <c:v>2.7629024598283989</c:v>
              </c:pt>
              <c:pt idx="777">
                <c:v>2.7574050473664493</c:v>
              </c:pt>
              <c:pt idx="778">
                <c:v>2.3828441382883687</c:v>
              </c:pt>
              <c:pt idx="779">
                <c:v>2.3555181665864366</c:v>
              </c:pt>
              <c:pt idx="780">
                <c:v>2.4855872356218893</c:v>
              </c:pt>
              <c:pt idx="781">
                <c:v>2.3049799141220513</c:v>
              </c:pt>
              <c:pt idx="782">
                <c:v>2.5072835263562272</c:v>
              </c:pt>
              <c:pt idx="783">
                <c:v>2.2369305211646338</c:v>
              </c:pt>
              <c:pt idx="784">
                <c:v>2.3964812006515279</c:v>
              </c:pt>
              <c:pt idx="785">
                <c:v>2.236531039661072</c:v>
              </c:pt>
              <c:pt idx="786">
                <c:v>2.2559909235838944</c:v>
              </c:pt>
              <c:pt idx="787">
                <c:v>2.574981323592386</c:v>
              </c:pt>
              <c:pt idx="788">
                <c:v>2.3299226231096566</c:v>
              </c:pt>
              <c:pt idx="789">
                <c:v>2.4874677227071995</c:v>
              </c:pt>
              <c:pt idx="790">
                <c:v>2.5115947432481551</c:v>
              </c:pt>
              <c:pt idx="791">
                <c:v>2.571997939005489</c:v>
              </c:pt>
              <c:pt idx="792">
                <c:v>2.6157565360649375</c:v>
              </c:pt>
              <c:pt idx="793">
                <c:v>2.333560247558998</c:v>
              </c:pt>
              <c:pt idx="794">
                <c:v>2.3914027984335227</c:v>
              </c:pt>
              <c:pt idx="795">
                <c:v>2.4029219080710478</c:v>
              </c:pt>
              <c:pt idx="796">
                <c:v>2.1481927417697055</c:v>
              </c:pt>
              <c:pt idx="797">
                <c:v>2.2587246861822163</c:v>
              </c:pt>
              <c:pt idx="798">
                <c:v>2.4833218017042289</c:v>
              </c:pt>
              <c:pt idx="799">
                <c:v>2.4500381246276439</c:v>
              </c:pt>
              <c:pt idx="800">
                <c:v>2.3798535627793407</c:v>
              </c:pt>
              <c:pt idx="801">
                <c:v>2.3381806270062913</c:v>
              </c:pt>
              <c:pt idx="802">
                <c:v>2.181847354067163</c:v>
              </c:pt>
              <c:pt idx="803">
                <c:v>2.3100327841418049</c:v>
              </c:pt>
              <c:pt idx="804">
                <c:v>2.3430853495282586</c:v>
              </c:pt>
              <c:pt idx="805">
                <c:v>2.5662987967227262</c:v>
              </c:pt>
              <c:pt idx="806">
                <c:v>2.4265886429491776</c:v>
              </c:pt>
              <c:pt idx="807">
                <c:v>2.5847234959205387</c:v>
              </c:pt>
              <c:pt idx="808">
                <c:v>2.5349636402124318</c:v>
              </c:pt>
              <c:pt idx="809">
                <c:v>2.4711318629181593</c:v>
              </c:pt>
              <c:pt idx="810">
                <c:v>2.573019446178566</c:v>
              </c:pt>
              <c:pt idx="811">
                <c:v>2.5323449293076994</c:v>
              </c:pt>
              <c:pt idx="812">
                <c:v>2.58371330273684</c:v>
              </c:pt>
              <c:pt idx="813">
                <c:v>2.5532228580962668</c:v>
              </c:pt>
              <c:pt idx="814">
                <c:v>2.6278894830292781</c:v>
              </c:pt>
              <c:pt idx="815">
                <c:v>2.5273570255978339</c:v>
              </c:pt>
              <c:pt idx="816">
                <c:v>2.3476830491803304</c:v>
              </c:pt>
              <c:pt idx="817">
                <c:v>2.4599612937579622</c:v>
              </c:pt>
              <c:pt idx="818">
                <c:v>2.4784724992851146</c:v>
              </c:pt>
              <c:pt idx="819">
                <c:v>2.5124447127712277</c:v>
              </c:pt>
              <c:pt idx="820">
                <c:v>2.4818814420263893</c:v>
              </c:pt>
              <c:pt idx="821">
                <c:v>2.4544962215781516</c:v>
              </c:pt>
              <c:pt idx="822">
                <c:v>2.5070424678061398</c:v>
              </c:pt>
              <c:pt idx="823">
                <c:v>2.6096269399562857</c:v>
              </c:pt>
              <c:pt idx="824">
                <c:v>2.5338813022053226</c:v>
              </c:pt>
              <c:pt idx="825">
                <c:v>2.5316808859312943</c:v>
              </c:pt>
              <c:pt idx="826">
                <c:v>2.4635268740121941</c:v>
              </c:pt>
              <c:pt idx="827">
                <c:v>2.5892590972037923</c:v>
              </c:pt>
              <c:pt idx="828">
                <c:v>2.4247884744295303</c:v>
              </c:pt>
              <c:pt idx="829">
                <c:v>2.5215798698357972</c:v>
              </c:pt>
              <c:pt idx="830">
                <c:v>2.5027913028593134</c:v>
              </c:pt>
              <c:pt idx="831">
                <c:v>2.5075437862536809</c:v>
              </c:pt>
              <c:pt idx="832">
                <c:v>2.4249568332640328</c:v>
              </c:pt>
              <c:pt idx="833">
                <c:v>2.5805988248023315</c:v>
              </c:pt>
              <c:pt idx="834">
                <c:v>2.4429560302686846</c:v>
              </c:pt>
              <c:pt idx="835">
                <c:v>2.4958821318541999</c:v>
              </c:pt>
              <c:pt idx="836">
                <c:v>2.4717017196928501</c:v>
              </c:pt>
            </c:numLit>
          </c:xVal>
          <c:yVal>
            <c:numLit>
              <c:formatCode>General</c:formatCode>
              <c:ptCount val="837"/>
              <c:pt idx="0">
                <c:v>4.5102923567846824</c:v>
              </c:pt>
              <c:pt idx="1">
                <c:v>4.3103030170753618</c:v>
              </c:pt>
              <c:pt idx="2">
                <c:v>4.2882677558865927</c:v>
              </c:pt>
              <c:pt idx="3">
                <c:v>4.1133773388773394</c:v>
              </c:pt>
              <c:pt idx="4">
                <c:v>4.8990581271676303</c:v>
              </c:pt>
              <c:pt idx="5">
                <c:v>5.0131390031004059</c:v>
              </c:pt>
              <c:pt idx="6">
                <c:v>5.6559393758016263</c:v>
              </c:pt>
              <c:pt idx="7">
                <c:v>4.2694420021762785</c:v>
              </c:pt>
              <c:pt idx="8">
                <c:v>4.9786855185910008</c:v>
              </c:pt>
              <c:pt idx="9">
                <c:v>3.728122360628956</c:v>
              </c:pt>
              <c:pt idx="10">
                <c:v>3.6406803299725019</c:v>
              </c:pt>
              <c:pt idx="11">
                <c:v>3.7301226159141541</c:v>
              </c:pt>
              <c:pt idx="12">
                <c:v>4.8402154010695178</c:v>
              </c:pt>
              <c:pt idx="13">
                <c:v>5.1163941776937634</c:v>
              </c:pt>
              <c:pt idx="14">
                <c:v>3.0688239919354845</c:v>
              </c:pt>
              <c:pt idx="15">
                <c:v>5.0777031877545307</c:v>
              </c:pt>
              <c:pt idx="16">
                <c:v>4.9989408666666657</c:v>
              </c:pt>
              <c:pt idx="17">
                <c:v>5.3510239703153992</c:v>
              </c:pt>
              <c:pt idx="18">
                <c:v>5.8251958723642465</c:v>
              </c:pt>
              <c:pt idx="19">
                <c:v>5.2378605785321559</c:v>
              </c:pt>
              <c:pt idx="20">
                <c:v>4.982232244242101</c:v>
              </c:pt>
              <c:pt idx="21">
                <c:v>4.7827893142616755</c:v>
              </c:pt>
              <c:pt idx="22">
                <c:v>6.1949265446224251</c:v>
              </c:pt>
              <c:pt idx="23">
                <c:v>5.3646149162861487</c:v>
              </c:pt>
              <c:pt idx="24">
                <c:v>4.954539842067482</c:v>
              </c:pt>
              <c:pt idx="25">
                <c:v>5.2753160727272741</c:v>
              </c:pt>
              <c:pt idx="26">
                <c:v>5.2271840707964605</c:v>
              </c:pt>
              <c:pt idx="27">
                <c:v>4.2858430405235346</c:v>
              </c:pt>
              <c:pt idx="28">
                <c:v>4.2377422811059899</c:v>
              </c:pt>
              <c:pt idx="29">
                <c:v>4.7841962926829282</c:v>
              </c:pt>
              <c:pt idx="30">
                <c:v>4.2722857460405672</c:v>
              </c:pt>
              <c:pt idx="31">
                <c:v>4.9652729522687098</c:v>
              </c:pt>
              <c:pt idx="32">
                <c:v>4.4390827225130893</c:v>
              </c:pt>
              <c:pt idx="33">
                <c:v>4.9986993223620519</c:v>
              </c:pt>
              <c:pt idx="34">
                <c:v>4.9409240378122909</c:v>
              </c:pt>
              <c:pt idx="35">
                <c:v>4.8097756954612025</c:v>
              </c:pt>
              <c:pt idx="36">
                <c:v>5.2629087924970674</c:v>
              </c:pt>
              <c:pt idx="37">
                <c:v>3.7849611721611724</c:v>
              </c:pt>
              <c:pt idx="38">
                <c:v>3.3537410124280083</c:v>
              </c:pt>
              <c:pt idx="39">
                <c:v>3.9338424040441868</c:v>
              </c:pt>
              <c:pt idx="40">
                <c:v>4.7519222176165821</c:v>
              </c:pt>
              <c:pt idx="41">
                <c:v>3.7774634262175923</c:v>
              </c:pt>
              <c:pt idx="42">
                <c:v>4.044064692482916</c:v>
              </c:pt>
              <c:pt idx="43">
                <c:v>4.6981352415026842</c:v>
              </c:pt>
              <c:pt idx="44">
                <c:v>3.5173906747034804</c:v>
              </c:pt>
              <c:pt idx="45">
                <c:v>4.9894164343360234</c:v>
              </c:pt>
              <c:pt idx="46">
                <c:v>4.0352516322451688</c:v>
              </c:pt>
              <c:pt idx="47">
                <c:v>4.7172933220625515</c:v>
              </c:pt>
              <c:pt idx="48">
                <c:v>4.8199119123600855</c:v>
              </c:pt>
              <c:pt idx="49">
                <c:v>3.8513504744046498</c:v>
              </c:pt>
              <c:pt idx="50">
                <c:v>6.3388930760499438</c:v>
              </c:pt>
              <c:pt idx="51">
                <c:v>5.7383115750690816</c:v>
              </c:pt>
              <c:pt idx="52">
                <c:v>4.3273795724465556</c:v>
              </c:pt>
              <c:pt idx="53">
                <c:v>4.4514505510131528</c:v>
              </c:pt>
              <c:pt idx="54">
                <c:v>5.0029053952321219</c:v>
              </c:pt>
              <c:pt idx="55">
                <c:v>4.8653943438813929</c:v>
              </c:pt>
              <c:pt idx="56">
                <c:v>4.2429033594624865</c:v>
              </c:pt>
              <c:pt idx="57">
                <c:v>4.2402508607695344</c:v>
              </c:pt>
              <c:pt idx="58">
                <c:v>4.8497353159851322</c:v>
              </c:pt>
              <c:pt idx="59">
                <c:v>3.9561917619420504</c:v>
              </c:pt>
              <c:pt idx="60">
                <c:v>5.3271615304202387</c:v>
              </c:pt>
              <c:pt idx="61">
                <c:v>4.4493807490374522</c:v>
              </c:pt>
              <c:pt idx="62">
                <c:v>5.6699794011062368</c:v>
              </c:pt>
              <c:pt idx="63">
                <c:v>4.4074351853546903</c:v>
              </c:pt>
              <c:pt idx="64">
                <c:v>4.6455462440831452</c:v>
              </c:pt>
              <c:pt idx="65">
                <c:v>4.4247491932032714</c:v>
              </c:pt>
              <c:pt idx="66">
                <c:v>4.7156528098159525</c:v>
              </c:pt>
              <c:pt idx="67">
                <c:v>4.9919904602510474</c:v>
              </c:pt>
              <c:pt idx="68">
                <c:v>4.7717617675781234</c:v>
              </c:pt>
              <c:pt idx="69">
                <c:v>5.1721423728813551</c:v>
              </c:pt>
              <c:pt idx="70">
                <c:v>4.5047434542974099</c:v>
              </c:pt>
              <c:pt idx="71">
                <c:v>5.3635160804020074</c:v>
              </c:pt>
              <c:pt idx="72">
                <c:v>4.8790909133550517</c:v>
              </c:pt>
              <c:pt idx="73">
                <c:v>5.4080901662707817</c:v>
              </c:pt>
              <c:pt idx="74">
                <c:v>5.0226656199242026</c:v>
              </c:pt>
              <c:pt idx="75">
                <c:v>4.6992696689791869</c:v>
              </c:pt>
              <c:pt idx="76">
                <c:v>5.1359508355345467</c:v>
              </c:pt>
              <c:pt idx="77">
                <c:v>4.6722895067698254</c:v>
              </c:pt>
              <c:pt idx="78">
                <c:v>4.6835363220648052</c:v>
              </c:pt>
              <c:pt idx="79">
                <c:v>4.8722471901311932</c:v>
              </c:pt>
              <c:pt idx="80">
                <c:v>5.0584186046511626</c:v>
              </c:pt>
              <c:pt idx="81">
                <c:v>4.6288111453374396</c:v>
              </c:pt>
              <c:pt idx="82">
                <c:v>5.235270858486869</c:v>
              </c:pt>
              <c:pt idx="83">
                <c:v>4.9010785046728973</c:v>
              </c:pt>
              <c:pt idx="84">
                <c:v>4.1764989170040483</c:v>
              </c:pt>
              <c:pt idx="85">
                <c:v>4.6399672308956443</c:v>
              </c:pt>
              <c:pt idx="86">
                <c:v>4.2537778584392028</c:v>
              </c:pt>
              <c:pt idx="87">
                <c:v>4.3654833848531664</c:v>
              </c:pt>
              <c:pt idx="88">
                <c:v>4.905356140350877</c:v>
              </c:pt>
              <c:pt idx="89">
                <c:v>5.0999173838209986</c:v>
              </c:pt>
              <c:pt idx="90">
                <c:v>4.803832079678906</c:v>
              </c:pt>
              <c:pt idx="91">
                <c:v>4.7145749790561302</c:v>
              </c:pt>
              <c:pt idx="92">
                <c:v>5.318250730816076</c:v>
              </c:pt>
              <c:pt idx="93">
                <c:v>4.50390116286645</c:v>
              </c:pt>
              <c:pt idx="94">
                <c:v>4.6213037212750194</c:v>
              </c:pt>
              <c:pt idx="95">
                <c:v>4.1812160245822936</c:v>
              </c:pt>
              <c:pt idx="96">
                <c:v>4.2367535071090039</c:v>
              </c:pt>
              <c:pt idx="97">
                <c:v>4.3563857407884568</c:v>
              </c:pt>
              <c:pt idx="98">
                <c:v>5.2766615141662783</c:v>
              </c:pt>
              <c:pt idx="99">
                <c:v>4.5529208618331047</c:v>
              </c:pt>
              <c:pt idx="100">
                <c:v>4.2442724050632918</c:v>
              </c:pt>
              <c:pt idx="101">
                <c:v>3.4006940632806004</c:v>
              </c:pt>
              <c:pt idx="102">
                <c:v>5.039539735480159</c:v>
              </c:pt>
              <c:pt idx="103">
                <c:v>4.4365981096408316</c:v>
              </c:pt>
              <c:pt idx="104">
                <c:v>4.3003382269904007</c:v>
              </c:pt>
              <c:pt idx="105">
                <c:v>5.088731829573935</c:v>
              </c:pt>
              <c:pt idx="106">
                <c:v>4.4370766690595831</c:v>
              </c:pt>
              <c:pt idx="107">
                <c:v>5.2941484368308327</c:v>
              </c:pt>
              <c:pt idx="108">
                <c:v>5.3897919950356803</c:v>
              </c:pt>
              <c:pt idx="109">
                <c:v>5.7839153785613098</c:v>
              </c:pt>
              <c:pt idx="110">
                <c:v>5.2317933116883131</c:v>
              </c:pt>
              <c:pt idx="111">
                <c:v>5.1118141407070361</c:v>
              </c:pt>
              <c:pt idx="112">
                <c:v>4.9531763822240773</c:v>
              </c:pt>
              <c:pt idx="113">
                <c:v>5.5511981799797763</c:v>
              </c:pt>
              <c:pt idx="114">
                <c:v>4.4328424886191202</c:v>
              </c:pt>
              <c:pt idx="115">
                <c:v>4.8517167705640878</c:v>
              </c:pt>
              <c:pt idx="116">
                <c:v>5.5729836963285599</c:v>
              </c:pt>
              <c:pt idx="117">
                <c:v>5.9793644567858362</c:v>
              </c:pt>
              <c:pt idx="118">
                <c:v>5.461850467289719</c:v>
              </c:pt>
              <c:pt idx="119">
                <c:v>5.861049945269742</c:v>
              </c:pt>
              <c:pt idx="120">
                <c:v>6.8044227411167508</c:v>
              </c:pt>
              <c:pt idx="121">
                <c:v>6.3082501323918816</c:v>
              </c:pt>
              <c:pt idx="122">
                <c:v>5.6628391746749562</c:v>
              </c:pt>
              <c:pt idx="123">
                <c:v>5.8825704369005951</c:v>
              </c:pt>
              <c:pt idx="124">
                <c:v>5.618102584991381</c:v>
              </c:pt>
              <c:pt idx="125">
                <c:v>4.0244159877175036</c:v>
              </c:pt>
              <c:pt idx="126">
                <c:v>4.8423528850928577</c:v>
              </c:pt>
              <c:pt idx="127">
                <c:v>4.15737883767535</c:v>
              </c:pt>
              <c:pt idx="128">
                <c:v>4.5397832801052038</c:v>
              </c:pt>
              <c:pt idx="129">
                <c:v>4.1619468008626894</c:v>
              </c:pt>
              <c:pt idx="130">
                <c:v>4.5903630717582899</c:v>
              </c:pt>
              <c:pt idx="131">
                <c:v>5.1817350656032941</c:v>
              </c:pt>
              <c:pt idx="132">
                <c:v>4.6647206263656216</c:v>
              </c:pt>
              <c:pt idx="133">
                <c:v>4.4300021321961607</c:v>
              </c:pt>
              <c:pt idx="134">
                <c:v>4.4510967465321567</c:v>
              </c:pt>
              <c:pt idx="135">
                <c:v>4.8994500657606324</c:v>
              </c:pt>
              <c:pt idx="136">
                <c:v>4.0938374842767287</c:v>
              </c:pt>
              <c:pt idx="137">
                <c:v>4.3291154066985635</c:v>
              </c:pt>
              <c:pt idx="138">
                <c:v>4.9814897380585519</c:v>
              </c:pt>
              <c:pt idx="139">
                <c:v>5.021057570715473</c:v>
              </c:pt>
              <c:pt idx="140">
                <c:v>4.3904011288872908</c:v>
              </c:pt>
              <c:pt idx="141">
                <c:v>4.2828412499999997</c:v>
              </c:pt>
              <c:pt idx="142">
                <c:v>4.1133208430913344</c:v>
              </c:pt>
              <c:pt idx="143">
                <c:v>5.0448000000000022</c:v>
              </c:pt>
              <c:pt idx="144">
                <c:v>4.4271356896551728</c:v>
              </c:pt>
              <c:pt idx="145">
                <c:v>5.2488847246891641</c:v>
              </c:pt>
              <c:pt idx="146">
                <c:v>4.7548840879312833</c:v>
              </c:pt>
              <c:pt idx="147">
                <c:v>4.4668206627017852</c:v>
              </c:pt>
              <c:pt idx="148">
                <c:v>4.3382588519637455</c:v>
              </c:pt>
              <c:pt idx="149">
                <c:v>4.257358168761221</c:v>
              </c:pt>
              <c:pt idx="150">
                <c:v>4.7619027108433745</c:v>
              </c:pt>
              <c:pt idx="151">
                <c:v>4.8084668056407107</c:v>
              </c:pt>
              <c:pt idx="152">
                <c:v>3.7885050985298729</c:v>
              </c:pt>
              <c:pt idx="153">
                <c:v>3.9924594164456231</c:v>
              </c:pt>
              <c:pt idx="154">
                <c:v>3.9996569238140864</c:v>
              </c:pt>
              <c:pt idx="155">
                <c:v>3.8339083431257355</c:v>
              </c:pt>
              <c:pt idx="156">
                <c:v>4.1852271299699293</c:v>
              </c:pt>
              <c:pt idx="157">
                <c:v>4.0391066577450641</c:v>
              </c:pt>
              <c:pt idx="158">
                <c:v>3.6614257272139619</c:v>
              </c:pt>
              <c:pt idx="159">
                <c:v>3.3266668643439576</c:v>
              </c:pt>
              <c:pt idx="160">
                <c:v>3.2487668016194338</c:v>
              </c:pt>
              <c:pt idx="161">
                <c:v>3.7837876239962198</c:v>
              </c:pt>
              <c:pt idx="162">
                <c:v>3.734494269382969</c:v>
              </c:pt>
              <c:pt idx="163">
                <c:v>5.4286836434867753</c:v>
              </c:pt>
              <c:pt idx="164">
                <c:v>3.6416027429238391</c:v>
              </c:pt>
              <c:pt idx="165">
                <c:v>3.9890777664974624</c:v>
              </c:pt>
              <c:pt idx="166">
                <c:v>4.1395181338517073</c:v>
              </c:pt>
              <c:pt idx="167">
                <c:v>3.7782486162053996</c:v>
              </c:pt>
              <c:pt idx="168">
                <c:v>3.8406665592913223</c:v>
              </c:pt>
              <c:pt idx="169">
                <c:v>2.9356053732658012</c:v>
              </c:pt>
              <c:pt idx="170">
                <c:v>5.547629885852646</c:v>
              </c:pt>
              <c:pt idx="171">
                <c:v>4.7312595010491956</c:v>
              </c:pt>
              <c:pt idx="172">
                <c:v>4.3224694776589043</c:v>
              </c:pt>
              <c:pt idx="173">
                <c:v>4.7699063893016325</c:v>
              </c:pt>
              <c:pt idx="174">
                <c:v>4.2720401875418617</c:v>
              </c:pt>
              <c:pt idx="175">
                <c:v>4.4040370656370662</c:v>
              </c:pt>
              <c:pt idx="176">
                <c:v>4.6189449081802998</c:v>
              </c:pt>
              <c:pt idx="177">
                <c:v>4.494790181430095</c:v>
              </c:pt>
              <c:pt idx="178">
                <c:v>4.3115039164490856</c:v>
              </c:pt>
              <c:pt idx="179">
                <c:v>4.6843629753067715</c:v>
              </c:pt>
              <c:pt idx="180">
                <c:v>3.4193705972434927</c:v>
              </c:pt>
              <c:pt idx="181">
                <c:v>3.7919895608947791</c:v>
              </c:pt>
              <c:pt idx="182">
                <c:v>3.2495406625060017</c:v>
              </c:pt>
              <c:pt idx="183">
                <c:v>4.3558465545820493</c:v>
              </c:pt>
              <c:pt idx="184">
                <c:v>3.9191022932233937</c:v>
              </c:pt>
              <c:pt idx="185">
                <c:v>3.4889295315682274</c:v>
              </c:pt>
              <c:pt idx="186">
                <c:v>3.8945170866795897</c:v>
              </c:pt>
              <c:pt idx="187">
                <c:v>3.80512633015007</c:v>
              </c:pt>
              <c:pt idx="188">
                <c:v>3.4757846639318397</c:v>
              </c:pt>
              <c:pt idx="189">
                <c:v>4.0298464846019755</c:v>
              </c:pt>
              <c:pt idx="190">
                <c:v>3.4871628169014088</c:v>
              </c:pt>
              <c:pt idx="191">
                <c:v>3.8129459322424522</c:v>
              </c:pt>
              <c:pt idx="192">
                <c:v>3.4445638908327498</c:v>
              </c:pt>
              <c:pt idx="193">
                <c:v>3.7674009216589863</c:v>
              </c:pt>
              <c:pt idx="194">
                <c:v>3.6802567248702229</c:v>
              </c:pt>
              <c:pt idx="195">
                <c:v>3.9133459575482958</c:v>
              </c:pt>
              <c:pt idx="196">
                <c:v>4.1325471707561361</c:v>
              </c:pt>
              <c:pt idx="197">
                <c:v>3.3675778175313069</c:v>
              </c:pt>
              <c:pt idx="198">
                <c:v>4.0162643074371029</c:v>
              </c:pt>
              <c:pt idx="199">
                <c:v>3.8585669074889855</c:v>
              </c:pt>
              <c:pt idx="200">
                <c:v>3.2605431759656653</c:v>
              </c:pt>
              <c:pt idx="201">
                <c:v>3.4633564675324662</c:v>
              </c:pt>
              <c:pt idx="202">
                <c:v>3.5658166769610857</c:v>
              </c:pt>
              <c:pt idx="203">
                <c:v>3.8640281137939261</c:v>
              </c:pt>
              <c:pt idx="204">
                <c:v>3.6326046221111805</c:v>
              </c:pt>
              <c:pt idx="205">
                <c:v>3.8453557640750682</c:v>
              </c:pt>
              <c:pt idx="206">
                <c:v>4.0075135309973051</c:v>
              </c:pt>
              <c:pt idx="207">
                <c:v>3.3565604548573669</c:v>
              </c:pt>
              <c:pt idx="208">
                <c:v>3.226703166962249</c:v>
              </c:pt>
              <c:pt idx="209">
                <c:v>3.155618887451487</c:v>
              </c:pt>
              <c:pt idx="210">
                <c:v>3.1227061928069788</c:v>
              </c:pt>
              <c:pt idx="211">
                <c:v>3.062912372634643</c:v>
              </c:pt>
              <c:pt idx="212">
                <c:v>3.4791479642502483</c:v>
              </c:pt>
              <c:pt idx="213">
                <c:v>3.8493279846449133</c:v>
              </c:pt>
              <c:pt idx="214">
                <c:v>3.8388616187989562</c:v>
              </c:pt>
              <c:pt idx="215">
                <c:v>3.3166947417403447</c:v>
              </c:pt>
              <c:pt idx="216">
                <c:v>4.0020148957298911</c:v>
              </c:pt>
              <c:pt idx="217">
                <c:v>3.7807923076923076</c:v>
              </c:pt>
              <c:pt idx="218">
                <c:v>3.895470377270609</c:v>
              </c:pt>
              <c:pt idx="219">
                <c:v>3.8958122584207628</c:v>
              </c:pt>
              <c:pt idx="220">
                <c:v>3.795069612028958</c:v>
              </c:pt>
              <c:pt idx="221">
                <c:v>3.9680208029956305</c:v>
              </c:pt>
              <c:pt idx="222">
                <c:v>3.6698877887788779</c:v>
              </c:pt>
              <c:pt idx="223">
                <c:v>3.7949766925638171</c:v>
              </c:pt>
              <c:pt idx="224">
                <c:v>4.1555003524601721</c:v>
              </c:pt>
              <c:pt idx="225">
                <c:v>4.0602451095922696</c:v>
              </c:pt>
              <c:pt idx="226">
                <c:v>4.3893535778713169</c:v>
              </c:pt>
              <c:pt idx="227">
                <c:v>3.9723344699777621</c:v>
              </c:pt>
              <c:pt idx="228">
                <c:v>3.8614951650550178</c:v>
              </c:pt>
              <c:pt idx="229">
                <c:v>3.6625841402132604</c:v>
              </c:pt>
              <c:pt idx="230">
                <c:v>3.7959986257247151</c:v>
              </c:pt>
              <c:pt idx="231">
                <c:v>3.8125880147304989</c:v>
              </c:pt>
              <c:pt idx="232">
                <c:v>4.8108682131022187</c:v>
              </c:pt>
              <c:pt idx="233">
                <c:v>3.7996751423149919</c:v>
              </c:pt>
              <c:pt idx="234">
                <c:v>3.679617021276596</c:v>
              </c:pt>
              <c:pt idx="235">
                <c:v>2.8866052863436127</c:v>
              </c:pt>
              <c:pt idx="236">
                <c:v>3.490413715750682</c:v>
              </c:pt>
              <c:pt idx="237">
                <c:v>4.337119021134594</c:v>
              </c:pt>
              <c:pt idx="238">
                <c:v>3.7389808882166911</c:v>
              </c:pt>
              <c:pt idx="239">
                <c:v>3.9922480324350116</c:v>
              </c:pt>
              <c:pt idx="240">
                <c:v>3.4680417094017093</c:v>
              </c:pt>
              <c:pt idx="241">
                <c:v>3.1276944639102999</c:v>
              </c:pt>
              <c:pt idx="242">
                <c:v>3.6395682674772027</c:v>
              </c:pt>
              <c:pt idx="243">
                <c:v>4.0619532814238042</c:v>
              </c:pt>
              <c:pt idx="244">
                <c:v>4.279828199888537</c:v>
              </c:pt>
              <c:pt idx="245">
                <c:v>4.0334030939736767</c:v>
              </c:pt>
              <c:pt idx="246">
                <c:v>4.9854478087649428</c:v>
              </c:pt>
              <c:pt idx="247">
                <c:v>5.7842974976830401</c:v>
              </c:pt>
              <c:pt idx="248">
                <c:v>5.1601537898205789</c:v>
              </c:pt>
              <c:pt idx="249">
                <c:v>4.6744911669569529</c:v>
              </c:pt>
              <c:pt idx="250">
                <c:v>5.1789423678880508</c:v>
              </c:pt>
              <c:pt idx="251">
                <c:v>6.6517307601788636</c:v>
              </c:pt>
              <c:pt idx="252">
                <c:v>5.5039051235132694</c:v>
              </c:pt>
              <c:pt idx="253">
                <c:v>3.828617684210526</c:v>
              </c:pt>
              <c:pt idx="254">
                <c:v>3.9241792611101194</c:v>
              </c:pt>
              <c:pt idx="255">
                <c:v>5.4523700839109823</c:v>
              </c:pt>
              <c:pt idx="256">
                <c:v>4.9279675832127348</c:v>
              </c:pt>
              <c:pt idx="257">
                <c:v>4.8572273384265934</c:v>
              </c:pt>
              <c:pt idx="258">
                <c:v>4.500616030534351</c:v>
              </c:pt>
              <c:pt idx="259">
                <c:v>3.7652444149817703</c:v>
              </c:pt>
              <c:pt idx="260">
                <c:v>3.9729278648974664</c:v>
              </c:pt>
              <c:pt idx="261">
                <c:v>3.9090733689839574</c:v>
              </c:pt>
              <c:pt idx="262">
                <c:v>3.8316570383912252</c:v>
              </c:pt>
              <c:pt idx="263">
                <c:v>3.3757319341760073</c:v>
              </c:pt>
              <c:pt idx="264">
                <c:v>2.9405554739162372</c:v>
              </c:pt>
              <c:pt idx="265">
                <c:v>4.1874719659332857</c:v>
              </c:pt>
              <c:pt idx="266">
                <c:v>3.2564602049293829</c:v>
              </c:pt>
              <c:pt idx="267">
                <c:v>3.7803537976219368</c:v>
              </c:pt>
              <c:pt idx="268">
                <c:v>3.4756131540239532</c:v>
              </c:pt>
              <c:pt idx="269">
                <c:v>3.30023960720131</c:v>
              </c:pt>
              <c:pt idx="270">
                <c:v>3.1736809119170979</c:v>
              </c:pt>
              <c:pt idx="271">
                <c:v>4.4420434782608691</c:v>
              </c:pt>
              <c:pt idx="272">
                <c:v>5.0862081837760229</c:v>
              </c:pt>
              <c:pt idx="273">
                <c:v>3.5619653055477327</c:v>
              </c:pt>
              <c:pt idx="274">
                <c:v>4.2376983930778733</c:v>
              </c:pt>
              <c:pt idx="275">
                <c:v>5.3880972586412383</c:v>
              </c:pt>
              <c:pt idx="276">
                <c:v>4.7664633431085068</c:v>
              </c:pt>
              <c:pt idx="277">
                <c:v>5.2964195625968644</c:v>
              </c:pt>
              <c:pt idx="278">
                <c:v>4.2710100656455126</c:v>
              </c:pt>
              <c:pt idx="279">
                <c:v>4.8075673876871896</c:v>
              </c:pt>
              <c:pt idx="280">
                <c:v>5.0435533399800612</c:v>
              </c:pt>
              <c:pt idx="281">
                <c:v>4.6265454545454547</c:v>
              </c:pt>
              <c:pt idx="282">
                <c:v>3.9798147855187098</c:v>
              </c:pt>
              <c:pt idx="283">
                <c:v>4.5067253414264039</c:v>
              </c:pt>
              <c:pt idx="284">
                <c:v>4.0842959955711384</c:v>
              </c:pt>
              <c:pt idx="285">
                <c:v>4.4199179880873594</c:v>
              </c:pt>
              <c:pt idx="286">
                <c:v>4.2281900709219871</c:v>
              </c:pt>
              <c:pt idx="287">
                <c:v>3.8251251894783787</c:v>
              </c:pt>
              <c:pt idx="288">
                <c:v>5.1055612391930847</c:v>
              </c:pt>
              <c:pt idx="289">
                <c:v>4.532064661454883</c:v>
              </c:pt>
              <c:pt idx="290">
                <c:v>4.1317362079898521</c:v>
              </c:pt>
              <c:pt idx="291">
                <c:v>5.3372318143221058</c:v>
              </c:pt>
              <c:pt idx="292">
                <c:v>4.5218262821619746</c:v>
              </c:pt>
              <c:pt idx="293">
                <c:v>4.2015768254442278</c:v>
              </c:pt>
              <c:pt idx="294">
                <c:v>4.8240069808027917</c:v>
              </c:pt>
              <c:pt idx="295">
                <c:v>4.3067579880752165</c:v>
              </c:pt>
              <c:pt idx="296">
                <c:v>4.8124100260108786</c:v>
              </c:pt>
              <c:pt idx="297">
                <c:v>4.4111444089456873</c:v>
              </c:pt>
              <c:pt idx="298">
                <c:v>5.1475933054393304</c:v>
              </c:pt>
              <c:pt idx="299">
                <c:v>4.6798953343486085</c:v>
              </c:pt>
              <c:pt idx="300">
                <c:v>4.5928972229859797</c:v>
              </c:pt>
              <c:pt idx="301">
                <c:v>3.9666261859582539</c:v>
              </c:pt>
              <c:pt idx="302">
                <c:v>4.41271743486974</c:v>
              </c:pt>
              <c:pt idx="303">
                <c:v>4.9062365177780585</c:v>
              </c:pt>
              <c:pt idx="304">
                <c:v>4.4294070538157495</c:v>
              </c:pt>
              <c:pt idx="305">
                <c:v>3.7842644628099178</c:v>
              </c:pt>
              <c:pt idx="306">
                <c:v>4.2079064578416654</c:v>
              </c:pt>
              <c:pt idx="307">
                <c:v>3.4260870967741948</c:v>
              </c:pt>
              <c:pt idx="308">
                <c:v>3.4273374977690518</c:v>
              </c:pt>
              <c:pt idx="309">
                <c:v>4.010074303405573</c:v>
              </c:pt>
              <c:pt idx="310">
                <c:v>3.3452308255388368</c:v>
              </c:pt>
              <c:pt idx="311">
                <c:v>3.957313532269259</c:v>
              </c:pt>
              <c:pt idx="312">
                <c:v>4.1998577161619837</c:v>
              </c:pt>
              <c:pt idx="313">
                <c:v>3.6918237490664687</c:v>
              </c:pt>
              <c:pt idx="314">
                <c:v>4.0994986914800817</c:v>
              </c:pt>
              <c:pt idx="315">
                <c:v>3.41301411835386</c:v>
              </c:pt>
              <c:pt idx="316">
                <c:v>4.7164102040816331</c:v>
              </c:pt>
              <c:pt idx="317">
                <c:v>4.7826684376556523</c:v>
              </c:pt>
              <c:pt idx="318">
                <c:v>5.0461954887218043</c:v>
              </c:pt>
              <c:pt idx="319">
                <c:v>4.4589506422018363</c:v>
              </c:pt>
              <c:pt idx="320">
                <c:v>3.6238971701873255</c:v>
              </c:pt>
              <c:pt idx="321">
                <c:v>4.4395349867139071</c:v>
              </c:pt>
              <c:pt idx="322">
                <c:v>4.8941318767069841</c:v>
              </c:pt>
              <c:pt idx="323">
                <c:v>4.0520752694436357</c:v>
              </c:pt>
              <c:pt idx="324">
                <c:v>4.2208114989733048</c:v>
              </c:pt>
              <c:pt idx="325">
                <c:v>3.8717608739722937</c:v>
              </c:pt>
              <c:pt idx="326">
                <c:v>3.7377765163297045</c:v>
              </c:pt>
              <c:pt idx="327">
                <c:v>4.3488444764303713</c:v>
              </c:pt>
              <c:pt idx="328">
                <c:v>4.1788742226680053</c:v>
              </c:pt>
              <c:pt idx="329">
                <c:v>4.1529085051546391</c:v>
              </c:pt>
              <c:pt idx="330">
                <c:v>3.4533794839521703</c:v>
              </c:pt>
              <c:pt idx="331">
                <c:v>4.2041453338251573</c:v>
              </c:pt>
              <c:pt idx="332">
                <c:v>4.2930162945081491</c:v>
              </c:pt>
              <c:pt idx="333">
                <c:v>4.6273460869565213</c:v>
              </c:pt>
              <c:pt idx="334">
                <c:v>5.4843282747603839</c:v>
              </c:pt>
              <c:pt idx="335">
                <c:v>4.1992907233019441</c:v>
              </c:pt>
              <c:pt idx="336">
                <c:v>4.3868346028708123</c:v>
              </c:pt>
              <c:pt idx="337">
                <c:v>4.9166496710526326</c:v>
              </c:pt>
              <c:pt idx="338">
                <c:v>4.2855440304182508</c:v>
              </c:pt>
              <c:pt idx="339">
                <c:v>3.7553352879581143</c:v>
              </c:pt>
              <c:pt idx="340">
                <c:v>4.1001964696853417</c:v>
              </c:pt>
              <c:pt idx="341">
                <c:v>4.6582674941151305</c:v>
              </c:pt>
              <c:pt idx="342">
                <c:v>3.4238385482540545</c:v>
              </c:pt>
              <c:pt idx="343">
                <c:v>4.8217992791793725</c:v>
              </c:pt>
              <c:pt idx="344">
                <c:v>4.3364427860696493</c:v>
              </c:pt>
              <c:pt idx="345">
                <c:v>4.7003789981894997</c:v>
              </c:pt>
              <c:pt idx="346">
                <c:v>4.5549417571569597</c:v>
              </c:pt>
              <c:pt idx="347">
                <c:v>3.9968021953896815</c:v>
              </c:pt>
              <c:pt idx="348">
                <c:v>3.3413039789350489</c:v>
              </c:pt>
              <c:pt idx="349">
                <c:v>3.7446355695967299</c:v>
              </c:pt>
              <c:pt idx="350">
                <c:v>3.3219695489801775</c:v>
              </c:pt>
              <c:pt idx="351">
                <c:v>3.8242680965147455</c:v>
              </c:pt>
              <c:pt idx="352">
                <c:v>3.9491693077185386</c:v>
              </c:pt>
              <c:pt idx="353">
                <c:v>3.6882311125078551</c:v>
              </c:pt>
              <c:pt idx="354">
                <c:v>3.7052158655263936</c:v>
              </c:pt>
              <c:pt idx="355">
                <c:v>4.0871083923154696</c:v>
              </c:pt>
              <c:pt idx="356">
                <c:v>3.8434042355131499</c:v>
              </c:pt>
              <c:pt idx="357">
                <c:v>4.2604632911392395</c:v>
              </c:pt>
              <c:pt idx="358">
                <c:v>3.8917478439425048</c:v>
              </c:pt>
              <c:pt idx="359">
                <c:v>4.2932334960184946</c:v>
              </c:pt>
              <c:pt idx="360">
                <c:v>5.1185987654320995</c:v>
              </c:pt>
              <c:pt idx="361">
                <c:v>4.5955944459872251</c:v>
              </c:pt>
              <c:pt idx="362">
                <c:v>4.5634751793400303</c:v>
              </c:pt>
              <c:pt idx="363">
                <c:v>4.5125928381962863</c:v>
              </c:pt>
              <c:pt idx="364">
                <c:v>4.8099999999999996</c:v>
              </c:pt>
              <c:pt idx="365">
                <c:v>3.9900153882023774</c:v>
              </c:pt>
              <c:pt idx="366">
                <c:v>3.6572779691749773</c:v>
              </c:pt>
              <c:pt idx="367">
                <c:v>5.0935249070631983</c:v>
              </c:pt>
              <c:pt idx="368">
                <c:v>4.4289990964244215</c:v>
              </c:pt>
              <c:pt idx="369">
                <c:v>3.6658652849740929</c:v>
              </c:pt>
              <c:pt idx="370">
                <c:v>4.8181011555218793</c:v>
              </c:pt>
              <c:pt idx="371">
                <c:v>4.4295213997308203</c:v>
              </c:pt>
              <c:pt idx="372">
                <c:v>5.0663251417769386</c:v>
              </c:pt>
              <c:pt idx="373">
                <c:v>4.1526284683684782</c:v>
              </c:pt>
              <c:pt idx="374">
                <c:v>4.6557675705589388</c:v>
              </c:pt>
              <c:pt idx="375">
                <c:v>4.0468734898563943</c:v>
              </c:pt>
              <c:pt idx="376">
                <c:v>4.3497624170290683</c:v>
              </c:pt>
              <c:pt idx="377">
                <c:v>3.7613048128342244</c:v>
              </c:pt>
              <c:pt idx="378">
                <c:v>4.0265306642402194</c:v>
              </c:pt>
              <c:pt idx="379">
                <c:v>4.4778859546623044</c:v>
              </c:pt>
              <c:pt idx="380">
                <c:v>4.582512396694213</c:v>
              </c:pt>
              <c:pt idx="381">
                <c:v>4.6888679999999994</c:v>
              </c:pt>
              <c:pt idx="382">
                <c:v>4.9097943368107302</c:v>
              </c:pt>
              <c:pt idx="383">
                <c:v>4.0760229445506688</c:v>
              </c:pt>
              <c:pt idx="384">
                <c:v>4.05892894736842</c:v>
              </c:pt>
              <c:pt idx="385">
                <c:v>3.8226826347305392</c:v>
              </c:pt>
              <c:pt idx="386">
                <c:v>3.7834534778982478</c:v>
              </c:pt>
              <c:pt idx="387">
                <c:v>3.9583702136661709</c:v>
              </c:pt>
              <c:pt idx="388">
                <c:v>4.0108496964791573</c:v>
              </c:pt>
              <c:pt idx="389">
                <c:v>4.0657438243366872</c:v>
              </c:pt>
              <c:pt idx="390">
                <c:v>3.5414285153951752</c:v>
              </c:pt>
              <c:pt idx="391">
                <c:v>3.2360370448326674</c:v>
              </c:pt>
              <c:pt idx="392">
                <c:v>4.1679250936329595</c:v>
              </c:pt>
              <c:pt idx="393">
                <c:v>4.6249426721600946</c:v>
              </c:pt>
              <c:pt idx="394">
                <c:v>4.3991633587786243</c:v>
              </c:pt>
              <c:pt idx="395">
                <c:v>5.1691546391752574</c:v>
              </c:pt>
              <c:pt idx="396">
                <c:v>3.8318800220143112</c:v>
              </c:pt>
              <c:pt idx="397">
                <c:v>4.8655480089639713</c:v>
              </c:pt>
              <c:pt idx="398">
                <c:v>4.7803993203058619</c:v>
              </c:pt>
              <c:pt idx="399">
                <c:v>4.7589416518506544</c:v>
              </c:pt>
              <c:pt idx="400">
                <c:v>3.3796031302403575</c:v>
              </c:pt>
              <c:pt idx="401">
                <c:v>4.6520162601626023</c:v>
              </c:pt>
              <c:pt idx="402">
                <c:v>4.1730646242221141</c:v>
              </c:pt>
              <c:pt idx="403">
                <c:v>4.5250440602342454</c:v>
              </c:pt>
              <c:pt idx="404">
                <c:v>4.7478582659727602</c:v>
              </c:pt>
              <c:pt idx="405">
                <c:v>4.5717181409295344</c:v>
              </c:pt>
              <c:pt idx="406">
                <c:v>4.6381320435308346</c:v>
              </c:pt>
              <c:pt idx="407">
                <c:v>4.9179693835333067</c:v>
              </c:pt>
              <c:pt idx="408">
                <c:v>4.1719817105970929</c:v>
              </c:pt>
              <c:pt idx="409">
                <c:v>3.4022477973568281</c:v>
              </c:pt>
              <c:pt idx="410">
                <c:v>4.2287319402985073</c:v>
              </c:pt>
              <c:pt idx="411">
                <c:v>4.4692278454864711</c:v>
              </c:pt>
              <c:pt idx="412">
                <c:v>4.637992565055761</c:v>
              </c:pt>
              <c:pt idx="413">
                <c:v>3.2102457245724585</c:v>
              </c:pt>
              <c:pt idx="414">
                <c:v>4.8800334728033476</c:v>
              </c:pt>
              <c:pt idx="415">
                <c:v>4.6571719860627185</c:v>
              </c:pt>
              <c:pt idx="416">
                <c:v>4.7979469121813043</c:v>
              </c:pt>
              <c:pt idx="417">
                <c:v>4.1041044786814762</c:v>
              </c:pt>
              <c:pt idx="418">
                <c:v>3.3951358141101187</c:v>
              </c:pt>
              <c:pt idx="419">
                <c:v>5.2347869481765796</c:v>
              </c:pt>
              <c:pt idx="420">
                <c:v>4.8565786694825777</c:v>
              </c:pt>
              <c:pt idx="421">
                <c:v>3.8387113089937679</c:v>
              </c:pt>
              <c:pt idx="422">
                <c:v>4.711267299864315</c:v>
              </c:pt>
              <c:pt idx="423">
                <c:v>5.2235457705677879</c:v>
              </c:pt>
              <c:pt idx="424">
                <c:v>4.4963826794966693</c:v>
              </c:pt>
              <c:pt idx="425">
                <c:v>4.4888788104089228</c:v>
              </c:pt>
              <c:pt idx="426">
                <c:v>4.0549569077122252</c:v>
              </c:pt>
              <c:pt idx="427">
                <c:v>4.2842406417112286</c:v>
              </c:pt>
              <c:pt idx="428">
                <c:v>3.797680507131536</c:v>
              </c:pt>
              <c:pt idx="429">
                <c:v>3.2804372519083973</c:v>
              </c:pt>
              <c:pt idx="430">
                <c:v>4.4123197171145678</c:v>
              </c:pt>
              <c:pt idx="431">
                <c:v>4.6563457267283619</c:v>
              </c:pt>
              <c:pt idx="432">
                <c:v>4.481896076980016</c:v>
              </c:pt>
              <c:pt idx="433">
                <c:v>3.3975366154820312</c:v>
              </c:pt>
              <c:pt idx="434">
                <c:v>3.8195580484056855</c:v>
              </c:pt>
              <c:pt idx="435">
                <c:v>3.9051542021924486</c:v>
              </c:pt>
              <c:pt idx="436">
                <c:v>3.3014067885117488</c:v>
              </c:pt>
              <c:pt idx="437">
                <c:v>3.2420414101846662</c:v>
              </c:pt>
              <c:pt idx="438">
                <c:v>3.8194247787610625</c:v>
              </c:pt>
              <c:pt idx="439">
                <c:v>3.8349352881009215</c:v>
              </c:pt>
              <c:pt idx="440">
                <c:v>3.6193278993332711</c:v>
              </c:pt>
              <c:pt idx="441">
                <c:v>3.4710492636675396</c:v>
              </c:pt>
              <c:pt idx="442">
                <c:v>3.8707429117727399</c:v>
              </c:pt>
              <c:pt idx="443">
                <c:v>3.9302145548577769</c:v>
              </c:pt>
              <c:pt idx="444">
                <c:v>4.668315717316796</c:v>
              </c:pt>
              <c:pt idx="445">
                <c:v>3.7978357414448669</c:v>
              </c:pt>
              <c:pt idx="446">
                <c:v>4.7966532209512334</c:v>
              </c:pt>
              <c:pt idx="447">
                <c:v>3.9554401442307685</c:v>
              </c:pt>
              <c:pt idx="448">
                <c:v>3.9959003287766039</c:v>
              </c:pt>
              <c:pt idx="449">
                <c:v>4.1306494394831859</c:v>
              </c:pt>
              <c:pt idx="450">
                <c:v>4.3684785643070807</c:v>
              </c:pt>
              <c:pt idx="451">
                <c:v>3.772925574272588</c:v>
              </c:pt>
              <c:pt idx="452">
                <c:v>4.1054290439960308</c:v>
              </c:pt>
              <c:pt idx="453">
                <c:v>4.3275722964763066</c:v>
              </c:pt>
              <c:pt idx="454">
                <c:v>5.0034667199999996</c:v>
              </c:pt>
              <c:pt idx="455">
                <c:v>5.0061890899197401</c:v>
              </c:pt>
              <c:pt idx="456">
                <c:v>3.8537795866935483</c:v>
              </c:pt>
              <c:pt idx="457">
                <c:v>4.5766809839906273</c:v>
              </c:pt>
              <c:pt idx="458">
                <c:v>3.8832629418472049</c:v>
              </c:pt>
              <c:pt idx="459">
                <c:v>4.3295196394076036</c:v>
              </c:pt>
              <c:pt idx="460">
                <c:v>4.2023426966292119</c:v>
              </c:pt>
              <c:pt idx="461">
                <c:v>3.9655220435193952</c:v>
              </c:pt>
              <c:pt idx="462">
                <c:v>4.8614006274172779</c:v>
              </c:pt>
              <c:pt idx="463">
                <c:v>4.5064625052366987</c:v>
              </c:pt>
              <c:pt idx="464">
                <c:v>4.8627776010181361</c:v>
              </c:pt>
              <c:pt idx="465">
                <c:v>4.3544585253456214</c:v>
              </c:pt>
              <c:pt idx="466">
                <c:v>4.1305418373317737</c:v>
              </c:pt>
              <c:pt idx="467">
                <c:v>3.9171600989282802</c:v>
              </c:pt>
              <c:pt idx="468">
                <c:v>3.9600987023859382</c:v>
              </c:pt>
              <c:pt idx="469">
                <c:v>4.0559184782608693</c:v>
              </c:pt>
              <c:pt idx="470">
                <c:v>3.4000995918367347</c:v>
              </c:pt>
              <c:pt idx="471">
                <c:v>4.5203981716607435</c:v>
              </c:pt>
              <c:pt idx="472">
                <c:v>3.752111193541348</c:v>
              </c:pt>
              <c:pt idx="473">
                <c:v>4.070898614958451</c:v>
              </c:pt>
              <c:pt idx="474">
                <c:v>4.0671534585432907</c:v>
              </c:pt>
              <c:pt idx="475">
                <c:v>3.7138047261009666</c:v>
              </c:pt>
              <c:pt idx="476">
                <c:v>3.8636250603962048</c:v>
              </c:pt>
              <c:pt idx="477">
                <c:v>4.851080856945404</c:v>
              </c:pt>
              <c:pt idx="478">
                <c:v>4.0966295264623964</c:v>
              </c:pt>
              <c:pt idx="479">
                <c:v>4.0263289932147455</c:v>
              </c:pt>
              <c:pt idx="480">
                <c:v>4.0966666666666685</c:v>
              </c:pt>
              <c:pt idx="481">
                <c:v>4.0631684538222066</c:v>
              </c:pt>
              <c:pt idx="482">
                <c:v>4.1100723778368433</c:v>
              </c:pt>
              <c:pt idx="483">
                <c:v>4.1895753588516769</c:v>
              </c:pt>
              <c:pt idx="484">
                <c:v>4.0477042026651064</c:v>
              </c:pt>
              <c:pt idx="485">
                <c:v>4.069169373549884</c:v>
              </c:pt>
              <c:pt idx="486">
                <c:v>4.2465414126927232</c:v>
              </c:pt>
              <c:pt idx="487">
                <c:v>3.9843843233312919</c:v>
              </c:pt>
              <c:pt idx="488">
                <c:v>3.7996215053763462</c:v>
              </c:pt>
              <c:pt idx="489">
                <c:v>4.0583240472475905</c:v>
              </c:pt>
              <c:pt idx="490">
                <c:v>3.1115893753790176</c:v>
              </c:pt>
              <c:pt idx="491">
                <c:v>3.868635498789792</c:v>
              </c:pt>
              <c:pt idx="492">
                <c:v>3.1807210222861264</c:v>
              </c:pt>
              <c:pt idx="493">
                <c:v>3.2186887171561054</c:v>
              </c:pt>
              <c:pt idx="494">
                <c:v>3.6333939904727011</c:v>
              </c:pt>
              <c:pt idx="495">
                <c:v>3.37177213387135</c:v>
              </c:pt>
              <c:pt idx="496">
                <c:v>3.4199880065834587</c:v>
              </c:pt>
              <c:pt idx="497">
                <c:v>3.1102304552590256</c:v>
              </c:pt>
              <c:pt idx="498">
                <c:v>3.5105007209749832</c:v>
              </c:pt>
              <c:pt idx="499">
                <c:v>3.7504206537186215</c:v>
              </c:pt>
              <c:pt idx="500">
                <c:v>3.8474282331174834</c:v>
              </c:pt>
              <c:pt idx="501">
                <c:v>4.2354724220623519</c:v>
              </c:pt>
              <c:pt idx="502">
                <c:v>3.6015816853385316</c:v>
              </c:pt>
              <c:pt idx="503">
                <c:v>3.9348007433795731</c:v>
              </c:pt>
              <c:pt idx="504">
                <c:v>4.1821901474741114</c:v>
              </c:pt>
              <c:pt idx="505">
                <c:v>4.3529878486286258</c:v>
              </c:pt>
              <c:pt idx="506">
                <c:v>3.9077070232230819</c:v>
              </c:pt>
              <c:pt idx="507">
                <c:v>3.8895500657030229</c:v>
              </c:pt>
              <c:pt idx="508">
                <c:v>4.1368795150761573</c:v>
              </c:pt>
              <c:pt idx="509">
                <c:v>3.9724142828960374</c:v>
              </c:pt>
              <c:pt idx="510">
                <c:v>4.1081227144686281</c:v>
              </c:pt>
              <c:pt idx="511">
                <c:v>4.7068915662650657</c:v>
              </c:pt>
              <c:pt idx="512">
                <c:v>4.4864229796100608</c:v>
              </c:pt>
              <c:pt idx="513">
                <c:v>5.01181744852473</c:v>
              </c:pt>
              <c:pt idx="514">
                <c:v>4.7457179282868527</c:v>
              </c:pt>
              <c:pt idx="515">
                <c:v>4.3299245404968678</c:v>
              </c:pt>
              <c:pt idx="516">
                <c:v>4.3311059490084975</c:v>
              </c:pt>
              <c:pt idx="517">
                <c:v>3.3338949559647726</c:v>
              </c:pt>
              <c:pt idx="518">
                <c:v>3.956661994609163</c:v>
              </c:pt>
              <c:pt idx="519">
                <c:v>4.097773387565371</c:v>
              </c:pt>
              <c:pt idx="520">
                <c:v>4.5296133434420023</c:v>
              </c:pt>
              <c:pt idx="521">
                <c:v>4.1618843788437809</c:v>
              </c:pt>
              <c:pt idx="522">
                <c:v>4.5311536604987959</c:v>
              </c:pt>
              <c:pt idx="523">
                <c:v>3.8126172691962976</c:v>
              </c:pt>
              <c:pt idx="524">
                <c:v>4.7035992970123006</c:v>
              </c:pt>
              <c:pt idx="525">
                <c:v>4.5671793711829931</c:v>
              </c:pt>
              <c:pt idx="526">
                <c:v>4.8431462339036866</c:v>
              </c:pt>
              <c:pt idx="527">
                <c:v>4.6236230366492128</c:v>
              </c:pt>
              <c:pt idx="528">
                <c:v>4.3345029369389181</c:v>
              </c:pt>
              <c:pt idx="529">
                <c:v>3.9469495007132656</c:v>
              </c:pt>
              <c:pt idx="530">
                <c:v>4.4134255539449141</c:v>
              </c:pt>
              <c:pt idx="531">
                <c:v>4.6030622406639026</c:v>
              </c:pt>
              <c:pt idx="532">
                <c:v>4.1096477125393616</c:v>
              </c:pt>
              <c:pt idx="533">
                <c:v>4.7796648782501068</c:v>
              </c:pt>
              <c:pt idx="534">
                <c:v>4.3999614901632498</c:v>
              </c:pt>
              <c:pt idx="535">
                <c:v>3.8819330029154515</c:v>
              </c:pt>
              <c:pt idx="536">
                <c:v>4.3713303014376237</c:v>
              </c:pt>
              <c:pt idx="537">
                <c:v>4.4772339130434808</c:v>
              </c:pt>
              <c:pt idx="538">
                <c:v>3.5264687681460001</c:v>
              </c:pt>
              <c:pt idx="539">
                <c:v>4.7476452840829015</c:v>
              </c:pt>
              <c:pt idx="540">
                <c:v>4.1312048122916361</c:v>
              </c:pt>
              <c:pt idx="541">
                <c:v>5.1971921005385999</c:v>
              </c:pt>
              <c:pt idx="542">
                <c:v>4.3667722494744243</c:v>
              </c:pt>
              <c:pt idx="543">
                <c:v>4.2685676950998177</c:v>
              </c:pt>
              <c:pt idx="544">
                <c:v>4.7257411764705939</c:v>
              </c:pt>
              <c:pt idx="545">
                <c:v>4.4362222223935284</c:v>
              </c:pt>
              <c:pt idx="546">
                <c:v>3.3966527272727278</c:v>
              </c:pt>
              <c:pt idx="547">
                <c:v>3.3597147596606991</c:v>
              </c:pt>
              <c:pt idx="548">
                <c:v>3.6716149620105201</c:v>
              </c:pt>
              <c:pt idx="549">
                <c:v>3.3253421644157384</c:v>
              </c:pt>
              <c:pt idx="550">
                <c:v>3.6267133757961796</c:v>
              </c:pt>
              <c:pt idx="551">
                <c:v>3.1866498109485448</c:v>
              </c:pt>
              <c:pt idx="552">
                <c:v>3.1865721618953606</c:v>
              </c:pt>
              <c:pt idx="553">
                <c:v>4.0640584303433398</c:v>
              </c:pt>
              <c:pt idx="554">
                <c:v>3.1466821109342478</c:v>
              </c:pt>
              <c:pt idx="555">
                <c:v>3.8975712948517947</c:v>
              </c:pt>
              <c:pt idx="556">
                <c:v>3.506855530928874</c:v>
              </c:pt>
              <c:pt idx="557">
                <c:v>3.6918548029266005</c:v>
              </c:pt>
              <c:pt idx="558">
                <c:v>3.5436877589875686</c:v>
              </c:pt>
              <c:pt idx="559">
                <c:v>4.3042673280250527</c:v>
              </c:pt>
              <c:pt idx="560">
                <c:v>4.7095227016885595</c:v>
              </c:pt>
              <c:pt idx="561">
                <c:v>3.9676143003064368</c:v>
              </c:pt>
              <c:pt idx="562">
                <c:v>4.9529964994165754</c:v>
              </c:pt>
              <c:pt idx="563">
                <c:v>4.1319400428265531</c:v>
              </c:pt>
              <c:pt idx="564">
                <c:v>4.4589564891222802</c:v>
              </c:pt>
              <c:pt idx="565">
                <c:v>3.8802297029702992</c:v>
              </c:pt>
              <c:pt idx="566">
                <c:v>4.2407202349172435</c:v>
              </c:pt>
              <c:pt idx="567">
                <c:v>4.037030992098332</c:v>
              </c:pt>
              <c:pt idx="568">
                <c:v>4.1186926503340757</c:v>
              </c:pt>
              <c:pt idx="569">
                <c:v>3.888541962277213</c:v>
              </c:pt>
              <c:pt idx="570">
                <c:v>3.8681931857290315</c:v>
              </c:pt>
              <c:pt idx="571">
                <c:v>3.8655388107126667</c:v>
              </c:pt>
              <c:pt idx="572">
                <c:v>4.3562156275524098</c:v>
              </c:pt>
              <c:pt idx="573">
                <c:v>4.6654371298776951</c:v>
              </c:pt>
              <c:pt idx="574">
                <c:v>4.2275844155844142</c:v>
              </c:pt>
              <c:pt idx="575">
                <c:v>4.2957802951734942</c:v>
              </c:pt>
              <c:pt idx="576">
                <c:v>4.2929961923565054</c:v>
              </c:pt>
              <c:pt idx="577">
                <c:v>3.5915812917594638</c:v>
              </c:pt>
              <c:pt idx="578">
                <c:v>3.6782224946368376</c:v>
              </c:pt>
              <c:pt idx="579">
                <c:v>3.2240710596984092</c:v>
              </c:pt>
              <c:pt idx="580">
                <c:v>4.6891165435191002</c:v>
              </c:pt>
              <c:pt idx="581">
                <c:v>4.1887559055118118</c:v>
              </c:pt>
              <c:pt idx="582">
                <c:v>5.1634392745651816</c:v>
              </c:pt>
              <c:pt idx="583">
                <c:v>4.6932452830188689</c:v>
              </c:pt>
              <c:pt idx="584">
                <c:v>4.7095978865405943</c:v>
              </c:pt>
              <c:pt idx="585">
                <c:v>4.2050578667500771</c:v>
              </c:pt>
              <c:pt idx="586">
                <c:v>4.4864958828911243</c:v>
              </c:pt>
              <c:pt idx="587">
                <c:v>4.3588295904887708</c:v>
              </c:pt>
              <c:pt idx="588">
                <c:v>3.9738553948832021</c:v>
              </c:pt>
              <c:pt idx="589">
                <c:v>4.3226526891522337</c:v>
              </c:pt>
              <c:pt idx="590">
                <c:v>5.1379564417177939</c:v>
              </c:pt>
              <c:pt idx="591">
                <c:v>4.9051426909090932</c:v>
              </c:pt>
              <c:pt idx="592">
                <c:v>4.6517731614859752</c:v>
              </c:pt>
              <c:pt idx="593">
                <c:v>4.1974198238501303</c:v>
              </c:pt>
              <c:pt idx="594">
                <c:v>4.4669132507149314</c:v>
              </c:pt>
              <c:pt idx="595">
                <c:v>4.4381521084337399</c:v>
              </c:pt>
              <c:pt idx="596">
                <c:v>4.0443637297713879</c:v>
              </c:pt>
              <c:pt idx="597">
                <c:v>4.699264692885551</c:v>
              </c:pt>
              <c:pt idx="598">
                <c:v>4.2952801857585152</c:v>
              </c:pt>
              <c:pt idx="599">
                <c:v>4.5026650000000021</c:v>
              </c:pt>
              <c:pt idx="600">
                <c:v>4.4946614958448787</c:v>
              </c:pt>
              <c:pt idx="601">
                <c:v>4.4264609120521188</c:v>
              </c:pt>
              <c:pt idx="602">
                <c:v>4.2276448294531663</c:v>
              </c:pt>
              <c:pt idx="603">
                <c:v>4.0854110314739849</c:v>
              </c:pt>
              <c:pt idx="604">
                <c:v>3.5749915321936427</c:v>
              </c:pt>
              <c:pt idx="605">
                <c:v>3.7746868965517311</c:v>
              </c:pt>
              <c:pt idx="606">
                <c:v>4.5185466893039079</c:v>
              </c:pt>
              <c:pt idx="607">
                <c:v>4.3542281571919128</c:v>
              </c:pt>
              <c:pt idx="608">
                <c:v>4.5654773122529653</c:v>
              </c:pt>
              <c:pt idx="609">
                <c:v>4.2220040444893856</c:v>
              </c:pt>
              <c:pt idx="610">
                <c:v>4.2762268359235582</c:v>
              </c:pt>
              <c:pt idx="611">
                <c:v>4.1727753216760135</c:v>
              </c:pt>
              <c:pt idx="612">
                <c:v>4.0306100386100399</c:v>
              </c:pt>
              <c:pt idx="613">
                <c:v>4.561561371175805</c:v>
              </c:pt>
              <c:pt idx="614">
                <c:v>4.3248322580645127</c:v>
              </c:pt>
              <c:pt idx="615">
                <c:v>4.3807660751325166</c:v>
              </c:pt>
              <c:pt idx="616">
                <c:v>4.2962025072324064</c:v>
              </c:pt>
              <c:pt idx="617">
                <c:v>4.5173065653825271</c:v>
              </c:pt>
              <c:pt idx="618">
                <c:v>4.2752946047354143</c:v>
              </c:pt>
              <c:pt idx="619">
                <c:v>4.4099839857651224</c:v>
              </c:pt>
              <c:pt idx="620">
                <c:v>4.3052157772621804</c:v>
              </c:pt>
              <c:pt idx="621">
                <c:v>4.2428549937317213</c:v>
              </c:pt>
              <c:pt idx="622">
                <c:v>4.2579353885914708</c:v>
              </c:pt>
              <c:pt idx="623">
                <c:v>4.3417292400603955</c:v>
              </c:pt>
              <c:pt idx="624">
                <c:v>4.3459172914147368</c:v>
              </c:pt>
              <c:pt idx="625">
                <c:v>4.2868639711900531</c:v>
              </c:pt>
              <c:pt idx="626">
                <c:v>3.9386460587326142</c:v>
              </c:pt>
              <c:pt idx="627">
                <c:v>4.1320714285714342</c:v>
              </c:pt>
              <c:pt idx="628">
                <c:v>3.9427688671281462</c:v>
              </c:pt>
              <c:pt idx="629">
                <c:v>4.1034766042780726</c:v>
              </c:pt>
              <c:pt idx="630">
                <c:v>4.0068396132044022</c:v>
              </c:pt>
              <c:pt idx="631">
                <c:v>3.9000085303003416</c:v>
              </c:pt>
              <c:pt idx="632">
                <c:v>4.469584364176149</c:v>
              </c:pt>
              <c:pt idx="633">
                <c:v>3.9556327278786894</c:v>
              </c:pt>
              <c:pt idx="634">
                <c:v>3.8220010001666975</c:v>
              </c:pt>
              <c:pt idx="635">
                <c:v>3.8966804123711341</c:v>
              </c:pt>
              <c:pt idx="636">
                <c:v>4.1886990291262158</c:v>
              </c:pt>
              <c:pt idx="637">
                <c:v>4.0053816840811152</c:v>
              </c:pt>
              <c:pt idx="638">
                <c:v>3.924972395369545</c:v>
              </c:pt>
              <c:pt idx="639">
                <c:v>4.6596719962007223</c:v>
              </c:pt>
              <c:pt idx="640">
                <c:v>4.7731983673469385</c:v>
              </c:pt>
              <c:pt idx="641">
                <c:v>4.1616109120969931</c:v>
              </c:pt>
              <c:pt idx="642">
                <c:v>4.5990075229869118</c:v>
              </c:pt>
              <c:pt idx="643">
                <c:v>4.6010539116335574</c:v>
              </c:pt>
              <c:pt idx="644">
                <c:v>4.288447245017589</c:v>
              </c:pt>
              <c:pt idx="645">
                <c:v>4.8463562726374692</c:v>
              </c:pt>
              <c:pt idx="646">
                <c:v>5.9744392258064485</c:v>
              </c:pt>
              <c:pt idx="647">
                <c:v>5.6066637875188947</c:v>
              </c:pt>
              <c:pt idx="648">
                <c:v>3.2855303430079168</c:v>
              </c:pt>
              <c:pt idx="649">
                <c:v>5.7886611769431626</c:v>
              </c:pt>
              <c:pt idx="650">
                <c:v>5.1972753138075296</c:v>
              </c:pt>
              <c:pt idx="651">
                <c:v>4.3523999999999985</c:v>
              </c:pt>
              <c:pt idx="652">
                <c:v>3.9004034662045068</c:v>
              </c:pt>
              <c:pt idx="653">
                <c:v>4.7730653188180421</c:v>
              </c:pt>
              <c:pt idx="654">
                <c:v>5.721077570655444</c:v>
              </c:pt>
              <c:pt idx="655">
                <c:v>5.5755124064592323</c:v>
              </c:pt>
              <c:pt idx="656">
                <c:v>5.2336638769509145</c:v>
              </c:pt>
              <c:pt idx="657">
                <c:v>6.0237111307420497</c:v>
              </c:pt>
              <c:pt idx="658">
                <c:v>5.8430608983190968</c:v>
              </c:pt>
              <c:pt idx="659">
                <c:v>5.0061026548672558</c:v>
              </c:pt>
              <c:pt idx="660">
                <c:v>5.1632355447352447</c:v>
              </c:pt>
              <c:pt idx="661">
                <c:v>4.5049225700164781</c:v>
              </c:pt>
              <c:pt idx="662">
                <c:v>5.6392160623314354</c:v>
              </c:pt>
              <c:pt idx="663">
                <c:v>5.0277517397028486</c:v>
              </c:pt>
              <c:pt idx="664">
                <c:v>5.3457716584158455</c:v>
              </c:pt>
              <c:pt idx="665">
                <c:v>5.1356282420749277</c:v>
              </c:pt>
              <c:pt idx="666">
                <c:v>4.6329724352331603</c:v>
              </c:pt>
              <c:pt idx="667">
                <c:v>5.9158176885512708</c:v>
              </c:pt>
              <c:pt idx="668">
                <c:v>4.8004215914378747</c:v>
              </c:pt>
              <c:pt idx="669">
                <c:v>5.0701038318912222</c:v>
              </c:pt>
              <c:pt idx="670">
                <c:v>4.999473267326735</c:v>
              </c:pt>
              <c:pt idx="671">
                <c:v>5.0867118816930175</c:v>
              </c:pt>
              <c:pt idx="672">
                <c:v>4.6812771314133137</c:v>
              </c:pt>
              <c:pt idx="673">
                <c:v>4.6909934168613319</c:v>
              </c:pt>
              <c:pt idx="674">
                <c:v>5.0236531791907506</c:v>
              </c:pt>
              <c:pt idx="675">
                <c:v>5.5225583881578979</c:v>
              </c:pt>
              <c:pt idx="676">
                <c:v>5.3090676868746316</c:v>
              </c:pt>
              <c:pt idx="677">
                <c:v>5.2428633540372696</c:v>
              </c:pt>
              <c:pt idx="678">
                <c:v>5.3065286267757186</c:v>
              </c:pt>
              <c:pt idx="679">
                <c:v>4.9536915866994011</c:v>
              </c:pt>
              <c:pt idx="680">
                <c:v>5.3557366879200385</c:v>
              </c:pt>
              <c:pt idx="681">
                <c:v>5.1057385997626712</c:v>
              </c:pt>
              <c:pt idx="682">
                <c:v>4.8711627906976798</c:v>
              </c:pt>
              <c:pt idx="683">
                <c:v>4.9628699812773007</c:v>
              </c:pt>
              <c:pt idx="684">
                <c:v>4.4549045024376257</c:v>
              </c:pt>
              <c:pt idx="685">
                <c:v>4.8135365713188776</c:v>
              </c:pt>
              <c:pt idx="686">
                <c:v>4.9201927842069431</c:v>
              </c:pt>
              <c:pt idx="687">
                <c:v>4.9883153174415895</c:v>
              </c:pt>
              <c:pt idx="688">
                <c:v>4.8779314404432146</c:v>
              </c:pt>
              <c:pt idx="689">
                <c:v>4.8508242950108471</c:v>
              </c:pt>
              <c:pt idx="690">
                <c:v>4.5868828177918273</c:v>
              </c:pt>
              <c:pt idx="691">
                <c:v>5.2545084626234111</c:v>
              </c:pt>
              <c:pt idx="692">
                <c:v>5.017551152971742</c:v>
              </c:pt>
              <c:pt idx="693">
                <c:v>4.6986002106002109</c:v>
              </c:pt>
              <c:pt idx="694">
                <c:v>4.9919275668948355</c:v>
              </c:pt>
              <c:pt idx="695">
                <c:v>4.6591317440401498</c:v>
              </c:pt>
              <c:pt idx="696">
                <c:v>5.0589301739349635</c:v>
              </c:pt>
              <c:pt idx="697">
                <c:v>5.0562214983713334</c:v>
              </c:pt>
              <c:pt idx="698">
                <c:v>4.7042302725968446</c:v>
              </c:pt>
              <c:pt idx="699">
                <c:v>4.7771428571428594</c:v>
              </c:pt>
              <c:pt idx="700">
                <c:v>4.4813500050015005</c:v>
              </c:pt>
              <c:pt idx="701">
                <c:v>4.4977134608444622</c:v>
              </c:pt>
              <c:pt idx="702">
                <c:v>4.2635692082111456</c:v>
              </c:pt>
              <c:pt idx="703">
                <c:v>4.7185068341337244</c:v>
              </c:pt>
              <c:pt idx="704">
                <c:v>4.8828474298586926</c:v>
              </c:pt>
              <c:pt idx="705">
                <c:v>3.9618776671408238</c:v>
              </c:pt>
              <c:pt idx="706">
                <c:v>4.5456412911084012</c:v>
              </c:pt>
              <c:pt idx="707">
                <c:v>4.4517992312909795</c:v>
              </c:pt>
              <c:pt idx="708">
                <c:v>4.9951968542639529</c:v>
              </c:pt>
              <c:pt idx="709">
                <c:v>4.6160306933406421</c:v>
              </c:pt>
              <c:pt idx="710">
                <c:v>4.567926109903758</c:v>
              </c:pt>
              <c:pt idx="711">
                <c:v>4.8676381848535497</c:v>
              </c:pt>
              <c:pt idx="712">
                <c:v>4.6922627570449356</c:v>
              </c:pt>
              <c:pt idx="713">
                <c:v>4.1350663678676085</c:v>
              </c:pt>
              <c:pt idx="714">
                <c:v>4.2590862581796545</c:v>
              </c:pt>
              <c:pt idx="715">
                <c:v>4.330959518599566</c:v>
              </c:pt>
              <c:pt idx="716">
                <c:v>4.4467427519558234</c:v>
              </c:pt>
              <c:pt idx="717">
                <c:v>4.8764149026248917</c:v>
              </c:pt>
              <c:pt idx="718">
                <c:v>4.5347167889770876</c:v>
              </c:pt>
              <c:pt idx="719">
                <c:v>4.3372780531771076</c:v>
              </c:pt>
              <c:pt idx="720">
                <c:v>4.8206503251625801</c:v>
              </c:pt>
              <c:pt idx="721">
                <c:v>4.71388544053322</c:v>
              </c:pt>
              <c:pt idx="722">
                <c:v>5.015726141078841</c:v>
              </c:pt>
              <c:pt idx="723">
                <c:v>4.8097360959651052</c:v>
              </c:pt>
              <c:pt idx="724">
                <c:v>5.0647297141761047</c:v>
              </c:pt>
              <c:pt idx="725">
                <c:v>4.6546797773654953</c:v>
              </c:pt>
              <c:pt idx="726">
                <c:v>5.0702032166509001</c:v>
              </c:pt>
              <c:pt idx="727">
                <c:v>4.8622250922509203</c:v>
              </c:pt>
              <c:pt idx="728">
                <c:v>4.6481882178584648</c:v>
              </c:pt>
              <c:pt idx="729">
                <c:v>5.108629168070058</c:v>
              </c:pt>
              <c:pt idx="730">
                <c:v>5.099940215225188</c:v>
              </c:pt>
              <c:pt idx="731">
                <c:v>4.6222213469869731</c:v>
              </c:pt>
              <c:pt idx="732">
                <c:v>4.3977628149435253</c:v>
              </c:pt>
              <c:pt idx="733">
                <c:v>4.8419762577727461</c:v>
              </c:pt>
              <c:pt idx="734">
                <c:v>4.5727050272562071</c:v>
              </c:pt>
              <c:pt idx="735">
                <c:v>4.5226650037415821</c:v>
              </c:pt>
              <c:pt idx="736">
                <c:v>4.0037705079730426</c:v>
              </c:pt>
              <c:pt idx="737">
                <c:v>5.0884397905759187</c:v>
              </c:pt>
              <c:pt idx="738">
                <c:v>4.6798064813392717</c:v>
              </c:pt>
              <c:pt idx="739">
                <c:v>4.9605621111349487</c:v>
              </c:pt>
              <c:pt idx="740">
                <c:v>3.9171903614457837</c:v>
              </c:pt>
              <c:pt idx="741">
                <c:v>4.6498154724159777</c:v>
              </c:pt>
              <c:pt idx="742">
                <c:v>4.8601802503477094</c:v>
              </c:pt>
              <c:pt idx="743">
                <c:v>4.6557180774748952</c:v>
              </c:pt>
              <c:pt idx="744">
                <c:v>4.4872420870067931</c:v>
              </c:pt>
              <c:pt idx="745">
                <c:v>5.332919035483231</c:v>
              </c:pt>
              <c:pt idx="746">
                <c:v>5.6043330165367813</c:v>
              </c:pt>
              <c:pt idx="747">
                <c:v>5.0028227194492283</c:v>
              </c:pt>
              <c:pt idx="748">
                <c:v>4.7952014577849775</c:v>
              </c:pt>
              <c:pt idx="749">
                <c:v>5.134827367205542</c:v>
              </c:pt>
              <c:pt idx="750">
                <c:v>4.8776969227791733</c:v>
              </c:pt>
              <c:pt idx="751">
                <c:v>5.0401931544865866</c:v>
              </c:pt>
              <c:pt idx="752">
                <c:v>4.9684312410158116</c:v>
              </c:pt>
              <c:pt idx="753">
                <c:v>5.0691384839650135</c:v>
              </c:pt>
              <c:pt idx="754">
                <c:v>4.6442853117294831</c:v>
              </c:pt>
              <c:pt idx="755">
                <c:v>4.5997317304650434</c:v>
              </c:pt>
              <c:pt idx="756">
                <c:v>4.9289355371900827</c:v>
              </c:pt>
              <c:pt idx="757">
                <c:v>4.7027621000820341</c:v>
              </c:pt>
              <c:pt idx="758">
                <c:v>4.772203598069332</c:v>
              </c:pt>
              <c:pt idx="759">
                <c:v>5.0496937872080645</c:v>
              </c:pt>
              <c:pt idx="760">
                <c:v>5.0517979102642947</c:v>
              </c:pt>
              <c:pt idx="761">
                <c:v>4.9762564679415009</c:v>
              </c:pt>
              <c:pt idx="762">
                <c:v>5.0602265201057461</c:v>
              </c:pt>
              <c:pt idx="763">
                <c:v>5.0036686139139679</c:v>
              </c:pt>
              <c:pt idx="764">
                <c:v>5.2402109090909148</c:v>
              </c:pt>
              <c:pt idx="765">
                <c:v>4.5071386590936884</c:v>
              </c:pt>
              <c:pt idx="766">
                <c:v>4.5466775510204087</c:v>
              </c:pt>
              <c:pt idx="767">
                <c:v>4.8428115671641789</c:v>
              </c:pt>
              <c:pt idx="768">
                <c:v>4.6583351542890874</c:v>
              </c:pt>
              <c:pt idx="769">
                <c:v>4.6104603058994611</c:v>
              </c:pt>
              <c:pt idx="770">
                <c:v>4.1987076923076909</c:v>
              </c:pt>
              <c:pt idx="771">
                <c:v>4.0692243816254399</c:v>
              </c:pt>
              <c:pt idx="772">
                <c:v>3.9559290810810812</c:v>
              </c:pt>
              <c:pt idx="773">
                <c:v>4.4685880260818021</c:v>
              </c:pt>
              <c:pt idx="774">
                <c:v>4.6879820543093267</c:v>
              </c:pt>
              <c:pt idx="775">
                <c:v>5.2028720173535801</c:v>
              </c:pt>
              <c:pt idx="776">
                <c:v>5.3511698863636354</c:v>
              </c:pt>
              <c:pt idx="777">
                <c:v>5.3320126914057111</c:v>
              </c:pt>
              <c:pt idx="778">
                <c:v>4.3351935483870703</c:v>
              </c:pt>
              <c:pt idx="779">
                <c:v>4.3562864476385759</c:v>
              </c:pt>
              <c:pt idx="780">
                <c:v>4.4793840407470267</c:v>
              </c:pt>
              <c:pt idx="781">
                <c:v>4.3633211781206205</c:v>
              </c:pt>
              <c:pt idx="782">
                <c:v>4.7532737994945276</c:v>
              </c:pt>
              <c:pt idx="783">
                <c:v>4.2493963797561909</c:v>
              </c:pt>
              <c:pt idx="784">
                <c:v>4.5535922330097085</c:v>
              </c:pt>
              <c:pt idx="785">
                <c:v>3.9144773487382185</c:v>
              </c:pt>
              <c:pt idx="786">
                <c:v>4.2978226002430171</c:v>
              </c:pt>
              <c:pt idx="787">
                <c:v>4.8997154811715466</c:v>
              </c:pt>
              <c:pt idx="788">
                <c:v>4.3364407963674463</c:v>
              </c:pt>
              <c:pt idx="789">
                <c:v>4.5797138103161386</c:v>
              </c:pt>
              <c:pt idx="790">
                <c:v>4.6520960384153671</c:v>
              </c:pt>
              <c:pt idx="791">
                <c:v>5.0074880049527941</c:v>
              </c:pt>
              <c:pt idx="792">
                <c:v>5.1015913978494556</c:v>
              </c:pt>
              <c:pt idx="793">
                <c:v>4.2175488953587958</c:v>
              </c:pt>
              <c:pt idx="794">
                <c:v>4.5255612878930558</c:v>
              </c:pt>
              <c:pt idx="795">
                <c:v>4.4030745188829439</c:v>
              </c:pt>
              <c:pt idx="796">
                <c:v>4.1065458563535895</c:v>
              </c:pt>
              <c:pt idx="797">
                <c:v>4.1550263013698627</c:v>
              </c:pt>
              <c:pt idx="798">
                <c:v>4.7169222972972973</c:v>
              </c:pt>
              <c:pt idx="799">
                <c:v>4.6855926474948051</c:v>
              </c:pt>
              <c:pt idx="800">
                <c:v>4.5663673469387733</c:v>
              </c:pt>
              <c:pt idx="801">
                <c:v>4.4924209003214992</c:v>
              </c:pt>
              <c:pt idx="802">
                <c:v>4.214218525519847</c:v>
              </c:pt>
              <c:pt idx="803">
                <c:v>4.2784137931034438</c:v>
              </c:pt>
              <c:pt idx="804">
                <c:v>4.5957359039650774</c:v>
              </c:pt>
              <c:pt idx="805">
                <c:v>4.9171825095057056</c:v>
              </c:pt>
              <c:pt idx="806">
                <c:v>4.6683186206896572</c:v>
              </c:pt>
              <c:pt idx="807">
                <c:v>4.7985191171899286</c:v>
              </c:pt>
              <c:pt idx="808">
                <c:v>4.8284252654505853</c:v>
              </c:pt>
              <c:pt idx="809">
                <c:v>4.6381091893517805</c:v>
              </c:pt>
              <c:pt idx="810">
                <c:v>4.9966227371469936</c:v>
              </c:pt>
              <c:pt idx="811">
                <c:v>4.7743296985246939</c:v>
              </c:pt>
              <c:pt idx="812">
                <c:v>4.8615667227698554</c:v>
              </c:pt>
              <c:pt idx="813">
                <c:v>4.9063484486873516</c:v>
              </c:pt>
              <c:pt idx="814">
                <c:v>4.8532830882352931</c:v>
              </c:pt>
              <c:pt idx="815">
                <c:v>4.8460586396785228</c:v>
              </c:pt>
              <c:pt idx="816">
                <c:v>4.2311960132890425</c:v>
              </c:pt>
              <c:pt idx="817">
                <c:v>4.353962852897471</c:v>
              </c:pt>
              <c:pt idx="818">
                <c:v>4.614888845629749</c:v>
              </c:pt>
              <c:pt idx="819">
                <c:v>4.5376570918822487</c:v>
              </c:pt>
              <c:pt idx="820">
                <c:v>4.8449048200122062</c:v>
              </c:pt>
              <c:pt idx="821">
                <c:v>4.4383130103429504</c:v>
              </c:pt>
              <c:pt idx="822">
                <c:v>4.6112986425338587</c:v>
              </c:pt>
              <c:pt idx="823">
                <c:v>5.0556906158357755</c:v>
              </c:pt>
              <c:pt idx="824">
                <c:v>4.8235875917106465</c:v>
              </c:pt>
              <c:pt idx="825">
                <c:v>4.6796662679425802</c:v>
              </c:pt>
              <c:pt idx="826">
                <c:v>4.7198269540044997</c:v>
              </c:pt>
              <c:pt idx="827">
                <c:v>4.7165644378136324</c:v>
              </c:pt>
              <c:pt idx="828">
                <c:v>4.5889963060686032</c:v>
              </c:pt>
              <c:pt idx="829">
                <c:v>4.6430546784111675</c:v>
              </c:pt>
              <c:pt idx="830">
                <c:v>4.7861965973534932</c:v>
              </c:pt>
              <c:pt idx="831">
                <c:v>4.7305712151394443</c:v>
              </c:pt>
              <c:pt idx="832">
                <c:v>4.4602020802377389</c:v>
              </c:pt>
              <c:pt idx="833">
                <c:v>5.1190565816045552</c:v>
              </c:pt>
              <c:pt idx="834">
                <c:v>4.6409515921747806</c:v>
              </c:pt>
              <c:pt idx="835">
                <c:v>4.7201191519186976</c:v>
              </c:pt>
              <c:pt idx="836">
                <c:v>4.6909463759575774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24E1-4B7A-B23C-F22652DB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4527279"/>
        <c:axId val="2074521871"/>
      </c:scatterChart>
      <c:valAx>
        <c:axId val="2074527279"/>
        <c:scaling>
          <c:orientation val="minMax"/>
          <c:min val="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Stride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4521871"/>
        <c:crosses val="autoZero"/>
        <c:crossBetween val="midCat"/>
      </c:valAx>
      <c:valAx>
        <c:axId val="2074521871"/>
        <c:scaling>
          <c:orientation val="minMax"/>
          <c:max val="7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Speed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45272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447817</xdr:colOff>
      <xdr:row>144</xdr:row>
      <xdr:rowOff>0</xdr:rowOff>
    </xdr:from>
    <xdr:to>
      <xdr:col>10</xdr:col>
      <xdr:colOff>0</xdr:colOff>
      <xdr:row>160</xdr:row>
      <xdr:rowOff>78190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5136C8A-0445-43D3-A947-9A41BB8CC9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and S" refreshedDate="44194.496283333334" createdVersion="6" refreshedVersion="6" minRefreshableVersion="3" recordCount="1093" xr:uid="{A718462E-0B71-4718-8804-1395B74CDD82}">
  <cacheSource type="worksheet">
    <worksheetSource ref="A1:R1094" sheet="Data"/>
  </cacheSource>
  <cacheFields count="16">
    <cacheField name="date" numFmtId="164">
      <sharedItems containsSemiMixedTypes="0" containsNonDate="0" containsDate="1" containsString="0" minDate="2018-01-01T00:00:00" maxDate="2020-12-29T00:00:00"/>
    </cacheField>
    <cacheField name="day" numFmtId="164">
      <sharedItems/>
    </cacheField>
    <cacheField name="month" numFmtId="164">
      <sharedItems count="12">
        <s v="Jan"/>
        <s v="Feb"/>
        <s v="Mar"/>
        <s v="Apr"/>
        <s v="May"/>
        <s v="Jun"/>
        <s v="Jul"/>
        <s v="Aug"/>
        <s v="Sep"/>
        <s v="Oct"/>
        <s v="Nov"/>
        <s v="Dec"/>
      </sharedItems>
    </cacheField>
    <cacheField name="year" numFmtId="0">
      <sharedItems containsSemiMixedTypes="0" containsString="0" containsNumber="1" containsInteger="1" minValue="2018" maxValue="2020" count="3">
        <n v="2018"/>
        <n v="2019"/>
        <n v="2020"/>
      </sharedItems>
    </cacheField>
    <cacheField name="steps" numFmtId="0">
      <sharedItems containsSemiMixedTypes="0" containsString="0" containsNumber="1" containsInteger="1" minValue="46" maxValue="22636"/>
    </cacheField>
    <cacheField name="hours_steps" numFmtId="0">
      <sharedItems containsSemiMixedTypes="0" containsString="0" containsNumber="1" minValue="8.1944444444444445E-2" maxValue="12.66277777777778"/>
    </cacheField>
    <cacheField name="km" numFmtId="0">
      <sharedItems containsSemiMixedTypes="0" containsString="0" containsNumber="1" minValue="3.2079999999999997E-2" maxValue="17.946741759999998"/>
    </cacheField>
    <cacheField name="hours_km" numFmtId="0">
      <sharedItems containsSemiMixedTypes="0" containsString="0" containsNumber="1" minValue="8.1944444444444445E-2" maxValue="12.66277777777778"/>
    </cacheField>
    <cacheField name="km_walking" numFmtId="0">
      <sharedItems containsString="0" containsBlank="1" containsNumber="1" minValue="9.2099999999999994E-3" maxValue="15.523810000000021"/>
    </cacheField>
    <cacheField name="hours_walking" numFmtId="0">
      <sharedItems containsString="0" containsBlank="1" containsNumber="1" minValue="1.944444444444444E-3" maxValue="3.4555555555555939"/>
    </cacheField>
    <cacheField name="10k" numFmtId="0">
      <sharedItems containsSemiMixedTypes="0" containsString="0" containsNumber="1" containsInteger="1" minValue="0" maxValue="1"/>
    </cacheField>
    <cacheField name="break" numFmtId="0">
      <sharedItems containsSemiMixedTypes="0" containsString="0" containsNumber="1" containsInteger="1" minValue="0" maxValue="1"/>
    </cacheField>
    <cacheField name="streak" numFmtId="0">
      <sharedItems containsSemiMixedTypes="0" containsString="0" containsNumber="1" containsInteger="1" minValue="0" maxValue="5"/>
    </cacheField>
    <cacheField name="fast" numFmtId="0">
      <sharedItems containsSemiMixedTypes="0" containsString="0" containsNumber="1" containsInteger="1" minValue="0" maxValue="1"/>
    </cacheField>
    <cacheField name="on" numFmtId="0">
      <sharedItems/>
    </cacheField>
    <cacheField name="Speed" numFmtId="0" formula="km_walking/hours_walking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and S" refreshedDate="44194.526941435186" createdVersion="6" refreshedVersion="6" minRefreshableVersion="3" recordCount="1093" xr:uid="{8DF4604A-45D2-47BC-A523-3A3A9873D3E9}">
  <cacheSource type="worksheet">
    <worksheetSource ref="A1:Q1094" sheet="Data"/>
  </cacheSource>
  <cacheFields count="20">
    <cacheField name="date" numFmtId="164">
      <sharedItems containsSemiMixedTypes="0" containsNonDate="0" containsDate="1" containsString="0" minDate="2018-01-01T00:00:00" maxDate="2020-12-29T00:00:00" count="1093">
        <d v="2018-01-01T00:00:00"/>
        <d v="2018-01-02T00:00:00"/>
        <d v="2018-01-03T00:00:00"/>
        <d v="2018-01-04T00:00:00"/>
        <d v="2018-01-05T00:00:00"/>
        <d v="2018-01-06T00:00:00"/>
        <d v="2018-01-07T00:00:00"/>
        <d v="2018-01-08T00:00:00"/>
        <d v="2018-01-09T00:00:00"/>
        <d v="2018-01-10T00:00:00"/>
        <d v="2018-01-11T00:00:00"/>
        <d v="2018-01-12T00:00:00"/>
        <d v="2018-01-13T00:00:00"/>
        <d v="2018-01-14T00:00:00"/>
        <d v="2018-01-15T00:00:00"/>
        <d v="2018-01-16T00:00:00"/>
        <d v="2018-01-17T00:00:00"/>
        <d v="2018-01-18T00:00:00"/>
        <d v="2018-01-19T00:00:00"/>
        <d v="2018-01-20T00:00:00"/>
        <d v="2018-01-21T00:00:00"/>
        <d v="2018-01-22T00:00:00"/>
        <d v="2018-01-23T00:00:00"/>
        <d v="2018-01-24T00:00:00"/>
        <d v="2018-01-25T00:00:00"/>
        <d v="2018-01-26T00:00:00"/>
        <d v="2018-01-27T00:00:00"/>
        <d v="2018-01-28T00:00:00"/>
        <d v="2018-01-29T00:00:00"/>
        <d v="2018-01-30T00:00:00"/>
        <d v="2018-01-31T00:00:00"/>
        <d v="2018-02-01T00:00:00"/>
        <d v="2018-02-02T00:00:00"/>
        <d v="2018-02-03T00:00:00"/>
        <d v="2018-02-04T00:00:00"/>
        <d v="2018-02-05T00:00:00"/>
        <d v="2018-02-06T00:00:00"/>
        <d v="2018-02-07T00:00:00"/>
        <d v="2018-02-08T00:00:00"/>
        <d v="2018-02-09T00:00:00"/>
        <d v="2018-02-10T00:00:00"/>
        <d v="2018-02-11T00:00:00"/>
        <d v="2018-02-12T00:00:00"/>
        <d v="2018-02-13T00:00:00"/>
        <d v="2018-02-14T00:00:00"/>
        <d v="2018-02-15T00:00:00"/>
        <d v="2018-02-16T00:00:00"/>
        <d v="2018-02-17T00:00:00"/>
        <d v="2018-02-18T00:00:00"/>
        <d v="2018-02-19T00:00:00"/>
        <d v="2018-02-20T00:00:00"/>
        <d v="2018-02-21T00:00:00"/>
        <d v="2018-02-22T00:00:00"/>
        <d v="2018-02-23T00:00:00"/>
        <d v="2018-02-24T00:00:00"/>
        <d v="2018-02-25T00:00:00"/>
        <d v="2018-02-26T00:00:00"/>
        <d v="2018-02-27T00:00:00"/>
        <d v="2018-02-28T00:00:00"/>
        <d v="2018-03-01T00:00:00"/>
        <d v="2018-03-02T00:00:00"/>
        <d v="2018-03-03T00:00:00"/>
        <d v="2018-03-04T00:00:00"/>
        <d v="2018-03-05T00:00:00"/>
        <d v="2018-03-06T00:00:00"/>
        <d v="2018-03-07T00:00:00"/>
        <d v="2018-03-08T00:00:00"/>
        <d v="2018-03-09T00:00:00"/>
        <d v="2018-03-10T00:00:00"/>
        <d v="2018-03-11T00:00:00"/>
        <d v="2018-03-12T00:00:00"/>
        <d v="2018-03-13T00:00:00"/>
        <d v="2018-03-14T00:00:00"/>
        <d v="2018-03-15T00:00:00"/>
        <d v="2018-03-16T00:00:00"/>
        <d v="2018-03-17T00:00:00"/>
        <d v="2018-03-18T00:00:00"/>
        <d v="2018-03-19T00:00:00"/>
        <d v="2018-03-20T00:00:00"/>
        <d v="2018-03-21T00:00:00"/>
        <d v="2018-03-22T00:00:00"/>
        <d v="2018-03-23T00:00:00"/>
        <d v="2018-03-24T00:00:00"/>
        <d v="2018-03-25T00:00:00"/>
        <d v="2018-03-26T00:00:00"/>
        <d v="2018-03-27T00:00:00"/>
        <d v="2018-03-28T00:00:00"/>
        <d v="2018-03-29T00:00:00"/>
        <d v="2018-03-30T00:00:00"/>
        <d v="2018-03-31T00:00:00"/>
        <d v="2018-04-01T00:00:00"/>
        <d v="2018-04-02T00:00:00"/>
        <d v="2018-04-03T00:00:00"/>
        <d v="2018-04-04T00:00:00"/>
        <d v="2018-04-05T00:00:00"/>
        <d v="2018-04-06T00:00:00"/>
        <d v="2018-04-07T00:00:00"/>
        <d v="2018-04-08T00:00:00"/>
        <d v="2018-04-09T00:00:00"/>
        <d v="2018-04-10T00:00:00"/>
        <d v="2018-04-11T00:00:00"/>
        <d v="2018-04-12T00:00:00"/>
        <d v="2018-04-13T00:00:00"/>
        <d v="2018-04-14T00:00:00"/>
        <d v="2018-04-15T00:00:00"/>
        <d v="2018-04-16T00:00:00"/>
        <d v="2018-04-17T00:00:00"/>
        <d v="2018-04-18T00:00:00"/>
        <d v="2018-04-19T00:00:00"/>
        <d v="2018-04-20T00:00:00"/>
        <d v="2018-04-21T00:00:00"/>
        <d v="2018-04-22T00:00:00"/>
        <d v="2018-04-23T00:00:00"/>
        <d v="2018-04-24T00:00:00"/>
        <d v="2018-04-25T00:00:00"/>
        <d v="2018-04-26T00:00:00"/>
        <d v="2018-04-27T00:00:00"/>
        <d v="2018-04-28T00:00:00"/>
        <d v="2018-04-29T00:00:00"/>
        <d v="2018-04-30T00:00:00"/>
        <d v="2018-05-01T00:00:00"/>
        <d v="2018-05-02T00:00:00"/>
        <d v="2018-05-03T00:00:00"/>
        <d v="2018-05-04T00:00:00"/>
        <d v="2018-05-05T00:00:00"/>
        <d v="2018-05-06T00:00:00"/>
        <d v="2018-05-07T00:00:00"/>
        <d v="2018-05-08T00:00:00"/>
        <d v="2018-05-09T00:00:00"/>
        <d v="2018-05-10T00:00:00"/>
        <d v="2018-05-11T00:00:00"/>
        <d v="2018-05-12T00:00:00"/>
        <d v="2018-05-13T00:00:00"/>
        <d v="2018-05-14T00:00:00"/>
        <d v="2018-05-15T00:00:00"/>
        <d v="2018-05-16T00:00:00"/>
        <d v="2018-05-17T00:00:00"/>
        <d v="2018-05-18T00:00:00"/>
        <d v="2018-05-19T00:00:00"/>
        <d v="2018-05-20T00:00:00"/>
        <d v="2018-05-21T00:00:00"/>
        <d v="2018-05-22T00:00:00"/>
        <d v="2018-05-23T00:00:00"/>
        <d v="2018-05-24T00:00:00"/>
        <d v="2018-05-25T00:00:00"/>
        <d v="2018-05-26T00:00:00"/>
        <d v="2018-05-27T00:00:00"/>
        <d v="2018-05-28T00:00:00"/>
        <d v="2018-05-29T00:00:00"/>
        <d v="2018-05-30T00:00:00"/>
        <d v="2018-05-31T00:00:00"/>
        <d v="2018-06-01T00:00:00"/>
        <d v="2018-06-02T00:00:00"/>
        <d v="2018-06-03T00:00:00"/>
        <d v="2018-06-04T00:00:00"/>
        <d v="2018-06-05T00:00:00"/>
        <d v="2018-06-06T00:00:00"/>
        <d v="2018-06-07T00:00:00"/>
        <d v="2018-06-08T00:00:00"/>
        <d v="2018-06-09T00:00:00"/>
        <d v="2018-06-10T00:00:00"/>
        <d v="2018-06-11T00:00:00"/>
        <d v="2018-06-12T00:00:00"/>
        <d v="2018-06-13T00:00:00"/>
        <d v="2018-06-14T00:00:00"/>
        <d v="2018-06-15T00:00:00"/>
        <d v="2018-06-16T00:00:00"/>
        <d v="2018-06-17T00:00:00"/>
        <d v="2018-06-18T00:00:00"/>
        <d v="2018-06-19T00:00:00"/>
        <d v="2018-06-20T00:00:00"/>
        <d v="2018-06-21T00:00:00"/>
        <d v="2018-06-22T00:00:00"/>
        <d v="2018-06-23T00:00:00"/>
        <d v="2018-06-24T00:00:00"/>
        <d v="2018-06-25T00:00:00"/>
        <d v="2018-06-26T00:00:00"/>
        <d v="2018-06-27T00:00:00"/>
        <d v="2018-06-28T00:00:00"/>
        <d v="2018-06-29T00:00:00"/>
        <d v="2018-06-30T00:00:00"/>
        <d v="2018-07-01T00:00:00"/>
        <d v="2018-07-02T00:00:00"/>
        <d v="2018-07-03T00:00:00"/>
        <d v="2018-07-04T00:00:00"/>
        <d v="2018-07-05T00:00:00"/>
        <d v="2018-07-06T00:00:00"/>
        <d v="2018-07-07T00:00:00"/>
        <d v="2018-07-08T00:00:00"/>
        <d v="2018-07-09T00:00:00"/>
        <d v="2018-07-10T00:00:00"/>
        <d v="2018-07-11T00:00:00"/>
        <d v="2018-07-12T00:00:00"/>
        <d v="2018-07-13T00:00:00"/>
        <d v="2018-07-14T00:00:00"/>
        <d v="2018-07-15T00:00:00"/>
        <d v="2018-07-16T00:00:00"/>
        <d v="2018-07-17T00:00:00"/>
        <d v="2018-07-18T00:00:00"/>
        <d v="2018-07-19T00:00:00"/>
        <d v="2018-07-20T00:00:00"/>
        <d v="2018-07-21T00:00:00"/>
        <d v="2018-07-22T00:00:00"/>
        <d v="2018-07-23T00:00:00"/>
        <d v="2018-07-24T00:00:00"/>
        <d v="2018-07-25T00:00:00"/>
        <d v="2018-07-26T00:00:00"/>
        <d v="2018-07-27T00:00:00"/>
        <d v="2018-07-28T00:00:00"/>
        <d v="2018-07-29T00:00:00"/>
        <d v="2018-07-30T00:00:00"/>
        <d v="2018-07-31T00:00:00"/>
        <d v="2018-08-01T00:00:00"/>
        <d v="2018-08-02T00:00:00"/>
        <d v="2018-08-03T00:00:00"/>
        <d v="2018-08-04T00:00:00"/>
        <d v="2018-08-05T00:00:00"/>
        <d v="2018-08-06T00:00:00"/>
        <d v="2018-08-07T00:00:00"/>
        <d v="2018-08-08T00:00:00"/>
        <d v="2018-08-09T00:00:00"/>
        <d v="2018-08-10T00:00:00"/>
        <d v="2018-08-11T00:00:00"/>
        <d v="2018-08-12T00:00:00"/>
        <d v="2018-08-13T00:00:00"/>
        <d v="2018-08-14T00:00:00"/>
        <d v="2018-08-15T00:00:00"/>
        <d v="2018-08-16T00:00:00"/>
        <d v="2018-08-17T00:00:00"/>
        <d v="2018-08-18T00:00:00"/>
        <d v="2018-08-19T00:00:00"/>
        <d v="2018-08-20T00:00:00"/>
        <d v="2018-08-21T00:00:00"/>
        <d v="2018-08-22T00:00:00"/>
        <d v="2018-08-23T00:00:00"/>
        <d v="2018-08-24T00:00:00"/>
        <d v="2018-08-25T00:00:00"/>
        <d v="2018-08-26T00:00:00"/>
        <d v="2018-08-27T00:00:00"/>
        <d v="2018-08-28T00:00:00"/>
        <d v="2018-08-29T00:00:00"/>
        <d v="2018-08-30T00:00:00"/>
        <d v="2018-08-31T00:00:00"/>
        <d v="2018-09-01T00:00:00"/>
        <d v="2018-09-02T00:00:00"/>
        <d v="2018-09-03T00:00:00"/>
        <d v="2018-09-04T00:00:00"/>
        <d v="2018-09-05T00:00:00"/>
        <d v="2018-09-06T00:00:00"/>
        <d v="2018-09-07T00:00:00"/>
        <d v="2018-09-08T00:00:00"/>
        <d v="2018-09-09T00:00:00"/>
        <d v="2018-09-10T00:00:00"/>
        <d v="2018-09-11T00:00:00"/>
        <d v="2018-09-12T00:00:00"/>
        <d v="2018-09-13T00:00:00"/>
        <d v="2018-09-14T00:00:00"/>
        <d v="2018-09-15T00:00:00"/>
        <d v="2018-09-16T00:00:00"/>
        <d v="2018-09-17T00:00:00"/>
        <d v="2018-09-18T00:00:00"/>
        <d v="2018-09-19T00:00:00"/>
        <d v="2018-09-20T00:00:00"/>
        <d v="2018-09-21T00:00:00"/>
        <d v="2018-09-22T00:00:00"/>
        <d v="2018-09-23T00:00:00"/>
        <d v="2018-09-24T00:00:00"/>
        <d v="2018-09-25T00:00:00"/>
        <d v="2018-09-26T00:00:00"/>
        <d v="2018-09-27T00:00:00"/>
        <d v="2018-09-28T00:00:00"/>
        <d v="2018-09-29T00:00:00"/>
        <d v="2018-09-30T00:00:00"/>
        <d v="2018-10-01T00:00:00"/>
        <d v="2018-10-02T00:00:00"/>
        <d v="2018-10-03T00:00:00"/>
        <d v="2018-10-04T00:00:00"/>
        <d v="2018-10-05T00:00:00"/>
        <d v="2018-10-06T00:00:00"/>
        <d v="2018-10-07T00:00:00"/>
        <d v="2018-10-08T00:00:00"/>
        <d v="2018-10-09T00:00:00"/>
        <d v="2018-10-10T00:00:00"/>
        <d v="2018-10-11T00:00:00"/>
        <d v="2018-10-12T00:00:00"/>
        <d v="2018-10-13T00:00:00"/>
        <d v="2018-10-14T00:00:00"/>
        <d v="2018-10-15T00:00:00"/>
        <d v="2018-10-16T00:00:00"/>
        <d v="2018-10-17T00:00:00"/>
        <d v="2018-10-18T00:00:00"/>
        <d v="2018-10-19T00:00:00"/>
        <d v="2018-10-20T00:00:00"/>
        <d v="2018-10-21T00:00:00"/>
        <d v="2018-10-22T00:00:00"/>
        <d v="2018-10-23T00:00:00"/>
        <d v="2018-10-24T00:00:00"/>
        <d v="2018-10-25T00:00:00"/>
        <d v="2018-10-26T00:00:00"/>
        <d v="2018-10-27T00:00:00"/>
        <d v="2018-10-28T00:00:00"/>
        <d v="2018-10-29T00:00:00"/>
        <d v="2018-10-30T00:00:00"/>
        <d v="2018-10-31T00:00:00"/>
        <d v="2018-11-01T00:00:00"/>
        <d v="2018-11-02T00:00:00"/>
        <d v="2018-11-03T00:00:00"/>
        <d v="2018-11-04T00:00:00"/>
        <d v="2018-11-05T00:00:00"/>
        <d v="2018-11-06T00:00:00"/>
        <d v="2018-11-07T00:00:00"/>
        <d v="2018-11-08T00:00:00"/>
        <d v="2018-11-09T00:00:00"/>
        <d v="2018-11-10T00:00:00"/>
        <d v="2018-11-11T00:00:00"/>
        <d v="2018-11-12T00:00:00"/>
        <d v="2018-11-13T00:00:00"/>
        <d v="2018-11-14T00:00:00"/>
        <d v="2018-11-15T00:00:00"/>
        <d v="2018-11-16T00:00:00"/>
        <d v="2018-11-17T00:00:00"/>
        <d v="2018-11-18T00:00:00"/>
        <d v="2018-11-19T00:00:00"/>
        <d v="2018-11-20T00:00:00"/>
        <d v="2018-11-21T00:00:00"/>
        <d v="2018-11-22T00:00:00"/>
        <d v="2018-11-23T00:00:00"/>
        <d v="2018-11-24T00:00:00"/>
        <d v="2018-11-25T00:00:00"/>
        <d v="2018-11-26T00:00:00"/>
        <d v="2018-11-27T00:00:00"/>
        <d v="2018-11-28T00:00:00"/>
        <d v="2018-11-29T00:00:00"/>
        <d v="2018-11-30T00:00:00"/>
        <d v="2018-12-01T00:00:00"/>
        <d v="2018-12-02T00:00:00"/>
        <d v="2018-12-03T00:00:00"/>
        <d v="2018-12-04T00:00:00"/>
        <d v="2018-12-05T00:00:00"/>
        <d v="2018-12-06T00:00:00"/>
        <d v="2018-12-07T00:00:00"/>
        <d v="2018-12-08T00:00:00"/>
        <d v="2018-12-09T00:00:00"/>
        <d v="2018-12-10T00:00:00"/>
        <d v="2018-12-11T00:00:00"/>
        <d v="2018-12-12T00:00:00"/>
        <d v="2018-12-13T00:00:00"/>
        <d v="2018-12-14T00:00:00"/>
        <d v="2018-12-15T00:00:00"/>
        <d v="2018-12-16T00:00:00"/>
        <d v="2018-12-17T00:00:00"/>
        <d v="2018-12-18T00:00:00"/>
        <d v="2018-12-19T00:00:00"/>
        <d v="2018-12-20T00:00:00"/>
        <d v="2018-12-21T00:00:00"/>
        <d v="2018-12-22T00:00:00"/>
        <d v="2018-12-23T00:00:00"/>
        <d v="2018-12-24T00:00:00"/>
        <d v="2018-12-25T00:00:00"/>
        <d v="2018-12-26T00:00:00"/>
        <d v="2018-12-27T00:00:00"/>
        <d v="2018-12-28T00:00:00"/>
        <d v="2018-12-29T00:00:00"/>
        <d v="2018-12-30T00:00:00"/>
        <d v="2018-12-31T00:00:00"/>
        <d v="2019-01-01T00:00:00"/>
        <d v="2019-01-02T00:00:00"/>
        <d v="2019-01-03T00:00:00"/>
        <d v="2019-01-04T00:00:00"/>
        <d v="2019-01-05T00:00:00"/>
        <d v="2019-01-06T00:00:00"/>
        <d v="2019-01-07T00:00:00"/>
        <d v="2019-01-08T00:00:00"/>
        <d v="2019-01-09T00:00:00"/>
        <d v="2019-01-10T00:00:00"/>
        <d v="2019-01-11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2T00:00:00"/>
        <d v="2019-01-23T00:00:00"/>
        <d v="2019-01-24T00:00:00"/>
        <d v="2019-01-25T00:00:00"/>
        <d v="2019-01-26T00:00:00"/>
        <d v="2019-01-27T00:00:00"/>
        <d v="2019-01-28T00:00:00"/>
        <d v="2019-01-29T00:00:00"/>
        <d v="2019-01-30T00:00:00"/>
        <d v="2019-01-31T00:00:00"/>
        <d v="2019-02-01T00:00:00"/>
        <d v="2019-02-02T00:00:00"/>
        <d v="2019-02-03T00:00:00"/>
        <d v="2019-02-04T00:00:00"/>
        <d v="2019-02-05T00:00:00"/>
        <d v="2019-02-06T00:00:00"/>
        <d v="2019-02-07T00:00:00"/>
        <d v="2019-02-08T00:00:00"/>
        <d v="2019-02-09T00:00:00"/>
        <d v="2019-02-10T00:00:00"/>
        <d v="2019-02-11T00:00:00"/>
        <d v="2019-02-12T00:00:00"/>
        <d v="2019-02-13T00:00:00"/>
        <d v="2019-02-14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3T00:00:00"/>
        <d v="2019-02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18T00:00:00"/>
        <d v="2019-03-19T00:00:00"/>
        <d v="2019-03-20T00:00:00"/>
        <d v="2019-03-21T00:00:00"/>
        <d v="2019-03-22T00:00:00"/>
        <d v="2019-03-23T00:00:00"/>
        <d v="2019-03-24T00:00:00"/>
        <d v="2019-03-25T00:00:00"/>
        <d v="2019-03-26T00:00:00"/>
        <d v="2019-03-27T00:00:00"/>
        <d v="2019-03-28T00:00:00"/>
        <d v="2019-03-29T00:00:00"/>
        <d v="2019-03-30T00:00:00"/>
        <d v="2019-03-31T00:00:00"/>
        <d v="2019-04-01T00:00:00"/>
        <d v="2019-04-02T00:00:00"/>
        <d v="2019-04-03T00:00:00"/>
        <d v="2019-04-04T00:00:00"/>
        <d v="2019-04-05T00:00:00"/>
        <d v="2019-04-06T00:00:00"/>
        <d v="2019-04-07T00:00:00"/>
        <d v="2019-04-08T00:00:00"/>
        <d v="2019-04-09T00:00:00"/>
        <d v="2019-04-10T00:00:00"/>
        <d v="2019-04-11T00:00:00"/>
        <d v="2019-04-12T00:00:00"/>
        <d v="2019-04-13T00:00:00"/>
        <d v="2019-04-14T00:00:00"/>
        <d v="2019-04-15T00:00:00"/>
        <d v="2019-04-16T00:00:00"/>
        <d v="2019-04-17T00:00:00"/>
        <d v="2019-04-18T00:00:00"/>
        <d v="2019-04-19T00:00:00"/>
        <d v="2019-04-20T00:00:00"/>
        <d v="2019-04-21T00:00:00"/>
        <d v="2019-04-22T00:00:00"/>
        <d v="2019-04-23T00:00:00"/>
        <d v="2019-04-24T00:00:00"/>
        <d v="2019-04-25T00:00:00"/>
        <d v="2019-04-26T00:00:00"/>
        <d v="2019-04-27T00:00:00"/>
        <d v="2019-04-28T00:00:00"/>
        <d v="2019-04-29T00:00:00"/>
        <d v="2019-04-30T00:00:00"/>
        <d v="2019-05-01T00:00:00"/>
        <d v="2019-05-02T00:00:00"/>
        <d v="2019-05-03T00:00:00"/>
        <d v="2019-05-04T00:00:00"/>
        <d v="2019-05-05T00:00:00"/>
        <d v="2019-05-06T00:00:00"/>
        <d v="2019-05-07T00:00:00"/>
        <d v="2019-05-08T00:00:00"/>
        <d v="2019-05-09T00:00:00"/>
        <d v="2019-05-10T00:00:00"/>
        <d v="2019-05-11T00:00:00"/>
        <d v="2019-05-12T00:00:00"/>
        <d v="2019-05-13T00:00:00"/>
        <d v="2019-05-14T00:00:00"/>
        <d v="2019-05-15T00:00:00"/>
        <d v="2019-05-16T00:00:00"/>
        <d v="2019-05-17T00:00:00"/>
        <d v="2019-05-18T00:00:00"/>
        <d v="2019-05-19T00:00:00"/>
        <d v="2019-05-20T00:00:00"/>
        <d v="2019-05-21T00:00:00"/>
        <d v="2019-05-22T00:00:00"/>
        <d v="2019-05-23T00:00:00"/>
        <d v="2019-05-24T00:00:00"/>
        <d v="2019-05-25T00:00:00"/>
        <d v="2019-05-26T00:00:00"/>
        <d v="2019-05-27T00:00:00"/>
        <d v="2019-05-28T00:00:00"/>
        <d v="2019-05-29T00:00:00"/>
        <d v="2019-05-30T00:00:00"/>
        <d v="2019-05-31T00:00:00"/>
        <d v="2019-06-01T00:00:00"/>
        <d v="2019-06-02T00:00:00"/>
        <d v="2019-06-03T00:00:00"/>
        <d v="2019-06-04T00:00:00"/>
        <d v="2019-06-05T00:00:00"/>
        <d v="2019-06-06T00:00:00"/>
        <d v="2019-06-07T00:00:00"/>
        <d v="2019-06-08T00:00:00"/>
        <d v="2019-06-09T00:00:00"/>
        <d v="2019-06-10T00:00:00"/>
        <d v="2019-06-11T00:00:00"/>
        <d v="2019-06-12T00:00:00"/>
        <d v="2019-06-13T00:00:00"/>
        <d v="2019-06-14T00:00:00"/>
        <d v="2019-06-15T00:00:00"/>
        <d v="2019-06-16T00:00:00"/>
        <d v="2019-06-17T00:00:00"/>
        <d v="2019-06-18T00:00:00"/>
        <d v="2019-06-19T00:00:00"/>
        <d v="2019-06-20T00:00:00"/>
        <d v="2019-06-21T00:00:00"/>
        <d v="2019-06-22T00:00:00"/>
        <d v="2019-06-23T00:00:00"/>
        <d v="2019-06-24T00:00:00"/>
        <d v="2019-06-25T00:00:00"/>
        <d v="2019-06-26T00:00:00"/>
        <d v="2019-06-27T00:00:00"/>
        <d v="2019-06-28T00:00:00"/>
        <d v="2019-06-29T00:00:00"/>
        <d v="2019-06-30T00:00:00"/>
        <d v="2019-07-01T00:00:00"/>
        <d v="2019-07-02T00:00:00"/>
        <d v="2019-07-03T00:00:00"/>
        <d v="2019-07-04T00:00:00"/>
        <d v="2019-07-05T00:00:00"/>
        <d v="2019-07-06T00:00:00"/>
        <d v="2019-07-07T00:00:00"/>
        <d v="2019-07-08T00:00:00"/>
        <d v="2019-07-09T00:00:00"/>
        <d v="2019-07-10T00:00:00"/>
        <d v="2019-07-11T00:00:00"/>
        <d v="2019-07-12T00:00:00"/>
        <d v="2019-07-13T00:00:00"/>
        <d v="2019-07-14T00:00:00"/>
        <d v="2019-07-15T00:00:00"/>
        <d v="2019-07-16T00:00:00"/>
        <d v="2019-07-17T00:00:00"/>
        <d v="2019-07-18T00:00:00"/>
        <d v="2019-07-19T00:00:00"/>
        <d v="2019-07-20T00:00:00"/>
        <d v="2019-07-21T00:00:00"/>
        <d v="2019-07-22T00:00:00"/>
        <d v="2019-07-23T00:00:00"/>
        <d v="2019-07-24T00:00:00"/>
        <d v="2019-07-25T00:00:00"/>
        <d v="2019-07-26T00:00:00"/>
        <d v="2019-07-27T00:00:00"/>
        <d v="2019-07-28T00:00:00"/>
        <d v="2019-07-29T00:00:00"/>
        <d v="2019-07-30T00:00:00"/>
        <d v="2019-07-31T00:00:00"/>
        <d v="2019-08-01T00:00:00"/>
        <d v="2019-08-02T00:00:00"/>
        <d v="2019-08-03T00:00:00"/>
        <d v="2019-08-04T00:00:00"/>
        <d v="2019-08-05T00:00:00"/>
        <d v="2019-08-06T00:00:00"/>
        <d v="2019-08-07T00:00:00"/>
        <d v="2019-08-08T00:00:00"/>
        <d v="2019-08-09T00:00:00"/>
        <d v="2019-08-10T00:00:00"/>
        <d v="2019-08-11T00:00:00"/>
        <d v="2019-08-12T00:00:00"/>
        <d v="2019-08-13T00:00:00"/>
        <d v="2019-08-14T00:00:00"/>
        <d v="2019-08-15T00:00:00"/>
        <d v="2019-08-16T00:00:00"/>
        <d v="2019-08-17T00:00:00"/>
        <d v="2019-08-18T00:00:00"/>
        <d v="2019-08-19T00:00:00"/>
        <d v="2019-08-20T00:00:00"/>
        <d v="2019-08-21T00:00:00"/>
        <d v="2019-08-22T00:00:00"/>
        <d v="2019-08-23T00:00:00"/>
        <d v="2019-08-24T00:00:00"/>
        <d v="2019-08-25T00:00:00"/>
        <d v="2019-08-26T00:00:00"/>
        <d v="2019-08-27T00:00:00"/>
        <d v="2019-08-28T00:00:00"/>
        <d v="2019-08-29T00:00:00"/>
        <d v="2019-08-30T00:00:00"/>
        <d v="2019-08-31T00:00:00"/>
        <d v="2019-09-01T00:00:00"/>
        <d v="2019-09-02T00:00:00"/>
        <d v="2019-09-03T00:00:00"/>
        <d v="2019-09-04T00:00:00"/>
        <d v="2019-09-05T00:00:00"/>
        <d v="2019-09-06T00:00:00"/>
        <d v="2019-09-07T00:00:00"/>
        <d v="2019-09-08T00:00:00"/>
        <d v="2019-09-09T00:00:00"/>
        <d v="2019-09-10T00:00:00"/>
        <d v="2019-09-11T00:00:00"/>
        <d v="2019-09-12T00:00:00"/>
        <d v="2019-09-13T00:00:00"/>
        <d v="2019-09-14T00:00:00"/>
        <d v="2019-09-15T00:00:00"/>
        <d v="2019-09-16T00:00:00"/>
        <d v="2019-09-17T00:00:00"/>
        <d v="2019-09-18T00:00:00"/>
        <d v="2019-09-19T00:00:00"/>
        <d v="2019-09-20T00:00:00"/>
        <d v="2019-09-21T00:00:00"/>
        <d v="2019-09-22T00:00:00"/>
        <d v="2019-09-23T00:00:00"/>
        <d v="2019-09-24T00:00:00"/>
        <d v="2019-09-25T00:00:00"/>
        <d v="2019-09-26T00:00:00"/>
        <d v="2019-09-27T00:00:00"/>
        <d v="2019-09-28T00:00:00"/>
        <d v="2019-09-29T00:00:00"/>
        <d v="2019-09-30T00:00:00"/>
        <d v="2019-10-01T00:00:00"/>
        <d v="2019-10-02T00:00:00"/>
        <d v="2019-10-03T00:00:00"/>
        <d v="2019-10-04T00:00:00"/>
        <d v="2019-10-05T00:00:00"/>
        <d v="2019-10-06T00:00:00"/>
        <d v="2019-10-07T00:00:00"/>
        <d v="2019-10-08T00:00:00"/>
        <d v="2019-10-09T00:00:00"/>
        <d v="2019-10-10T00:00:00"/>
        <d v="2019-10-11T00:00:00"/>
        <d v="2019-10-12T00:00:00"/>
        <d v="2019-10-13T00:00:00"/>
        <d v="2019-10-14T00:00:00"/>
        <d v="2019-10-15T00:00:00"/>
        <d v="2019-10-16T00:00:00"/>
        <d v="2019-10-17T00:00:00"/>
        <d v="2019-10-18T00:00:00"/>
        <d v="2019-10-19T00:00:00"/>
        <d v="2019-10-20T00:00:00"/>
        <d v="2019-10-21T00:00:00"/>
        <d v="2019-10-22T00:00:00"/>
        <d v="2019-10-23T00:00:00"/>
        <d v="2019-10-24T00:00:00"/>
        <d v="2019-10-25T00:00:00"/>
        <d v="2019-10-26T00:00:00"/>
        <d v="2019-10-27T00:00:00"/>
        <d v="2019-10-28T00:00:00"/>
        <d v="2019-10-29T00:00:00"/>
        <d v="2019-10-30T00:00:00"/>
        <d v="2019-10-31T00:00:00"/>
        <d v="2019-11-01T00:00:00"/>
        <d v="2019-11-02T00:00:00"/>
        <d v="2019-11-03T00:00:00"/>
        <d v="2019-11-04T00:00:00"/>
        <d v="2019-11-05T00:00:00"/>
        <d v="2019-11-06T00:00:00"/>
        <d v="2019-11-07T00:00:00"/>
        <d v="2019-11-08T00:00:00"/>
        <d v="2019-11-09T00:00:00"/>
        <d v="2019-11-10T00:00:00"/>
        <d v="2019-11-11T00:00:00"/>
        <d v="2019-11-12T00:00:00"/>
        <d v="2019-11-13T00:00:00"/>
        <d v="2019-11-14T00:00:00"/>
        <d v="2019-11-15T00:00:00"/>
        <d v="2019-11-16T00:00:00"/>
        <d v="2019-11-17T00:00:00"/>
        <d v="2019-11-18T00:00:00"/>
        <d v="2019-11-19T00:00:00"/>
        <d v="2019-11-20T00:00:00"/>
        <d v="2019-11-21T00:00:00"/>
        <d v="2019-11-22T00:00:00"/>
        <d v="2019-11-23T00:00:00"/>
        <d v="2019-11-24T00:00:00"/>
        <d v="2019-11-25T00:00:00"/>
        <d v="2019-11-26T00:00:00"/>
        <d v="2019-11-27T00:00:00"/>
        <d v="2019-11-28T00:00:00"/>
        <d v="2019-11-29T00:00:00"/>
        <d v="2019-11-30T00:00:00"/>
        <d v="2019-12-01T00:00:00"/>
        <d v="2019-12-02T00:00:00"/>
        <d v="2019-12-03T00:00:00"/>
        <d v="2019-12-04T00:00:00"/>
        <d v="2019-12-05T00:00:00"/>
        <d v="2019-12-06T00:00:00"/>
        <d v="2019-12-07T00:00:00"/>
        <d v="2019-12-08T00:00:00"/>
        <d v="2019-12-09T00:00:00"/>
        <d v="2019-12-10T00:00:00"/>
        <d v="2019-12-11T00:00:00"/>
        <d v="2019-12-12T00:00:00"/>
        <d v="2019-12-13T00:00:00"/>
        <d v="2019-12-14T00:00:00"/>
        <d v="2019-12-15T00:00:00"/>
        <d v="2019-12-16T00:00:00"/>
        <d v="2019-12-17T00:00:00"/>
        <d v="2019-12-18T00:00:00"/>
        <d v="2019-12-19T00:00:00"/>
        <d v="2019-12-20T00:00:00"/>
        <d v="2019-12-21T00:00:00"/>
        <d v="2019-12-22T00:00:00"/>
        <d v="2019-12-23T00:00:00"/>
        <d v="2019-12-24T00:00:00"/>
        <d v="2019-12-25T00:00:00"/>
        <d v="2019-12-26T00:00:00"/>
        <d v="2019-12-27T00:00:00"/>
        <d v="2019-12-28T00:00:00"/>
        <d v="2019-12-29T00:00:00"/>
        <d v="2019-12-30T00:00:00"/>
        <d v="2019-12-31T00:00:00"/>
        <d v="2020-01-01T00:00:00"/>
        <d v="2020-01-02T00:00:00"/>
        <d v="2020-01-03T00:00:00"/>
        <d v="2020-01-04T00:00:00"/>
        <d v="2020-01-05T00:00:00"/>
        <d v="2020-01-06T00:00:00"/>
        <d v="2020-01-07T00:00:00"/>
        <d v="2020-01-08T00:00:00"/>
        <d v="2020-01-09T00:00:00"/>
        <d v="2020-01-10T00:00:00"/>
        <d v="2020-01-11T00:00:00"/>
        <d v="2020-01-12T00:00:00"/>
        <d v="2020-01-13T00:00:00"/>
        <d v="2020-01-14T00:00:00"/>
        <d v="2020-01-15T00:00:00"/>
        <d v="2020-01-16T00:00:00"/>
        <d v="2020-01-17T00:00:00"/>
        <d v="2020-01-18T00:00:00"/>
        <d v="2020-01-19T00:00:00"/>
        <d v="2020-01-20T00:00:00"/>
        <d v="2020-01-21T00:00:00"/>
        <d v="2020-01-22T00:00:00"/>
        <d v="2020-01-23T00:00:00"/>
        <d v="2020-01-24T00:00:00"/>
        <d v="2020-01-25T00:00:00"/>
        <d v="2020-01-26T00:00:00"/>
        <d v="2020-01-27T00:00:00"/>
        <d v="2020-01-28T00:00:00"/>
        <d v="2020-01-29T00:00:00"/>
        <d v="2020-01-30T00:00:00"/>
        <d v="2020-01-31T00:00:00"/>
        <d v="2020-02-01T00:00:00"/>
        <d v="2020-02-02T00:00:00"/>
        <d v="2020-02-03T00:00:00"/>
        <d v="2020-02-04T00:00:00"/>
        <d v="2020-02-05T00:00:00"/>
        <d v="2020-02-06T00:00:00"/>
        <d v="2020-02-07T00:00:00"/>
        <d v="2020-02-08T00:00:00"/>
        <d v="2020-02-09T00:00:00"/>
        <d v="2020-02-10T00:00:00"/>
        <d v="2020-02-11T00:00:00"/>
        <d v="2020-02-12T00:00:00"/>
        <d v="2020-02-13T00:00:00"/>
        <d v="2020-02-14T00:00:00"/>
        <d v="2020-02-15T00:00:00"/>
        <d v="2020-02-16T00:00:00"/>
        <d v="2020-02-17T00:00:00"/>
        <d v="2020-02-18T00:00:00"/>
        <d v="2020-02-19T00:00:00"/>
        <d v="2020-02-20T00:00:00"/>
        <d v="2020-02-21T00:00:00"/>
        <d v="2020-02-22T00:00:00"/>
        <d v="2020-02-23T00:00:00"/>
        <d v="2020-02-24T00:00:00"/>
        <d v="2020-02-25T00:00:00"/>
        <d v="2020-02-26T00:00:00"/>
        <d v="2020-02-27T00:00:00"/>
        <d v="2020-02-28T00:00:00"/>
        <d v="2020-02-29T00:00:00"/>
        <d v="2020-03-01T00:00:00"/>
        <d v="2020-03-02T00:00:00"/>
        <d v="2020-03-03T00:00:00"/>
        <d v="2020-03-04T00:00:00"/>
        <d v="2020-03-05T00:00:00"/>
        <d v="2020-03-06T00:00:00"/>
        <d v="2020-03-07T00:00:00"/>
        <d v="2020-03-08T00:00:00"/>
        <d v="2020-03-09T00:00:00"/>
        <d v="2020-03-10T00:00:00"/>
        <d v="2020-03-11T00:00:00"/>
        <d v="2020-03-12T00:00:00"/>
        <d v="2020-03-13T00:00:00"/>
        <d v="2020-03-14T00:00:00"/>
        <d v="2020-03-15T00:00:00"/>
        <d v="2020-03-16T00:00:00"/>
        <d v="2020-03-17T00:00:00"/>
        <d v="2020-03-18T00:00:00"/>
        <d v="2020-03-19T00:00:00"/>
        <d v="2020-03-20T00:00:00"/>
        <d v="2020-03-21T00:00:00"/>
        <d v="2020-03-22T00:00:00"/>
        <d v="2020-03-23T00:00:00"/>
        <d v="2020-03-24T00:00:00"/>
        <d v="2020-03-25T00:00:00"/>
        <d v="2020-03-26T00:00:00"/>
        <d v="2020-03-27T00:00:00"/>
        <d v="2020-03-28T00:00:00"/>
        <d v="2020-03-29T00:00:00"/>
        <d v="2020-03-30T00:00:00"/>
        <d v="2020-03-31T00:00:00"/>
        <d v="2020-04-01T00:00:00"/>
        <d v="2020-04-02T00:00:00"/>
        <d v="2020-04-03T00:00:00"/>
        <d v="2020-04-04T00:00:00"/>
        <d v="2020-04-05T00:00:00"/>
        <d v="2020-04-06T00:00:00"/>
        <d v="2020-04-07T00:00:00"/>
        <d v="2020-04-08T00:00:00"/>
        <d v="2020-04-09T00:00:00"/>
        <d v="2020-04-10T00:00:00"/>
        <d v="2020-04-11T00:00:00"/>
        <d v="2020-04-12T00:00:00"/>
        <d v="2020-04-13T00:00:00"/>
        <d v="2020-04-14T00:00:00"/>
        <d v="2020-04-15T00:00:00"/>
        <d v="2020-04-16T00:00:00"/>
        <d v="2020-04-17T00:00:00"/>
        <d v="2020-04-18T00:00:00"/>
        <d v="2020-04-19T00:00:00"/>
        <d v="2020-04-20T00:00:00"/>
        <d v="2020-04-21T00:00:00"/>
        <d v="2020-04-22T00:00:00"/>
        <d v="2020-04-23T00:00:00"/>
        <d v="2020-04-24T00:00:00"/>
        <d v="2020-04-25T00:00:00"/>
        <d v="2020-04-26T00:00:00"/>
        <d v="2020-04-27T00:00:00"/>
        <d v="2020-04-28T00:00:00"/>
        <d v="2020-04-29T00:00:00"/>
        <d v="2020-04-30T00:00:00"/>
        <d v="2020-05-01T00:00:00"/>
        <d v="2020-05-02T00:00:00"/>
        <d v="2020-05-03T00:00:00"/>
        <d v="2020-05-04T00:00:00"/>
        <d v="2020-05-05T00:00:00"/>
        <d v="2020-05-06T00:00:00"/>
        <d v="2020-05-07T00:00:00"/>
        <d v="2020-05-08T00:00:00"/>
        <d v="2020-05-09T00:00:00"/>
        <d v="2020-05-10T00:00:00"/>
        <d v="2020-05-11T00:00:00"/>
        <d v="2020-05-12T00:00:00"/>
        <d v="2020-05-13T00:00:00"/>
        <d v="2020-05-14T00:00:00"/>
        <d v="2020-05-15T00:00:00"/>
        <d v="2020-05-16T00:00:00"/>
        <d v="2020-05-17T00:00:00"/>
        <d v="2020-05-18T00:00:00"/>
        <d v="2020-05-19T00:00:00"/>
        <d v="2020-05-20T00:00:00"/>
        <d v="2020-05-21T00:00:00"/>
        <d v="2020-05-22T00:00:00"/>
        <d v="2020-05-23T00:00:00"/>
        <d v="2020-05-24T00:00:00"/>
        <d v="2020-05-25T00:00:00"/>
        <d v="2020-05-26T00:00:00"/>
        <d v="2020-05-27T00:00:00"/>
        <d v="2020-05-28T00:00:00"/>
        <d v="2020-05-29T00:00:00"/>
        <d v="2020-05-30T00:00:00"/>
        <d v="2020-05-31T00:00:00"/>
        <d v="2020-06-01T00:00:00"/>
        <d v="2020-06-02T00:00:00"/>
        <d v="2020-06-03T00:00:00"/>
        <d v="2020-06-04T00:00:00"/>
        <d v="2020-06-05T00:00:00"/>
        <d v="2020-06-06T00:00:00"/>
        <d v="2020-06-07T00:00:00"/>
        <d v="2020-06-08T00:00:00"/>
        <d v="2020-06-09T00:00:00"/>
        <d v="2020-06-10T00:00:00"/>
        <d v="2020-06-11T00:00:00"/>
        <d v="2020-06-12T00:00:00"/>
        <d v="2020-06-13T00:00:00"/>
        <d v="2020-06-14T00:00:00"/>
        <d v="2020-06-15T00:00:00"/>
        <d v="2020-06-16T00:00:00"/>
        <d v="2020-06-17T00:00:00"/>
        <d v="2020-06-18T00:00:00"/>
        <d v="2020-06-19T00:00:00"/>
        <d v="2020-06-20T00:00:00"/>
        <d v="2020-06-21T00:00:00"/>
        <d v="2020-06-22T00:00:00"/>
        <d v="2020-06-23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5T00:00:00"/>
        <d v="2020-07-16T00:00:00"/>
        <d v="2020-07-17T00:00:00"/>
        <d v="2020-07-18T00:00:00"/>
        <d v="2020-07-19T00:00:00"/>
        <d v="2020-07-20T00:00:00"/>
        <d v="2020-07-21T00:00:00"/>
        <d v="2020-07-22T00:00:00"/>
        <d v="2020-07-23T00:00:00"/>
        <d v="2020-07-24T00:00:00"/>
        <d v="2020-07-25T00:00:00"/>
        <d v="2020-07-26T00:00:00"/>
        <d v="2020-07-27T00:00:00"/>
        <d v="2020-07-28T00:00:00"/>
        <d v="2020-07-29T00:00:00"/>
        <d v="2020-07-30T00:00:00"/>
        <d v="2020-07-31T00:00:00"/>
        <d v="2020-08-01T00:00:00"/>
        <d v="2020-08-02T00:00:00"/>
        <d v="2020-08-03T00:00:00"/>
        <d v="2020-08-04T00:00:00"/>
        <d v="2020-08-05T00:00:00"/>
        <d v="2020-08-06T00:00:00"/>
        <d v="2020-08-07T00:00:00"/>
        <d v="2020-08-08T00:00:00"/>
        <d v="2020-08-09T00:00:00"/>
        <d v="2020-08-10T00:00:00"/>
        <d v="2020-08-11T00:00:00"/>
        <d v="2020-08-12T00:00:00"/>
        <d v="2020-08-13T00:00:00"/>
        <d v="2020-08-14T00:00:00"/>
        <d v="2020-08-15T00:00:00"/>
        <d v="2020-08-16T00:00:00"/>
        <d v="2020-08-17T00:00:00"/>
        <d v="2020-08-18T00:00:00"/>
        <d v="2020-08-19T00:00:00"/>
        <d v="2020-08-20T00:00:00"/>
        <d v="2020-08-21T00:00:00"/>
        <d v="2020-08-22T00:00:00"/>
        <d v="2020-08-23T00:00:00"/>
        <d v="2020-08-24T00:00:00"/>
        <d v="2020-08-25T00:00:00"/>
        <d v="2020-08-26T00:00:00"/>
        <d v="2020-08-27T00:00:00"/>
        <d v="2020-08-28T00:00:00"/>
        <d v="2020-08-29T00:00:00"/>
        <d v="2020-08-30T00:00:00"/>
        <d v="2020-08-31T00:00:00"/>
        <d v="2020-09-01T00:00:00"/>
        <d v="2020-09-02T00:00:00"/>
        <d v="2020-09-03T00:00:00"/>
        <d v="2020-09-04T00:00:00"/>
        <d v="2020-09-05T00:00:00"/>
        <d v="2020-09-06T00:00:00"/>
        <d v="2020-09-07T00:00:00"/>
        <d v="2020-09-08T00:00:00"/>
        <d v="2020-09-09T00:00:00"/>
        <d v="2020-09-10T00:00:00"/>
        <d v="2020-09-11T00:00:00"/>
        <d v="2020-09-12T00:00:00"/>
        <d v="2020-09-13T00:00:00"/>
        <d v="2020-09-14T00:00:00"/>
        <d v="2020-09-15T00:00:00"/>
        <d v="2020-09-16T00:00:00"/>
        <d v="2020-09-17T00:00:00"/>
        <d v="2020-09-18T00:00:00"/>
        <d v="2020-09-19T00:00:00"/>
        <d v="2020-09-20T00:00:00"/>
        <d v="2020-09-21T00:00:00"/>
        <d v="2020-09-22T00:00:00"/>
        <d v="2020-09-23T00:00:00"/>
        <d v="2020-09-24T00:00:00"/>
        <d v="2020-09-25T00:00:00"/>
        <d v="2020-09-26T00:00:00"/>
        <d v="2020-09-27T00:00:00"/>
        <d v="2020-09-28T00:00:00"/>
        <d v="2020-09-29T00:00:00"/>
        <d v="2020-09-30T00:00:00"/>
        <d v="2020-10-01T00:00:00"/>
        <d v="2020-10-02T00:00:00"/>
        <d v="2020-10-03T00:00:00"/>
        <d v="2020-10-04T00:00:00"/>
        <d v="2020-10-05T00:00:00"/>
        <d v="2020-10-06T00:00:00"/>
        <d v="2020-10-07T00:00:00"/>
        <d v="2020-10-08T00:00:00"/>
        <d v="2020-10-09T00:00:00"/>
        <d v="2020-10-10T00:00:00"/>
        <d v="2020-10-11T00:00:00"/>
        <d v="2020-10-12T00:00:00"/>
        <d v="2020-10-13T00:00:00"/>
        <d v="2020-10-14T00:00:00"/>
        <d v="2020-10-15T00:00:00"/>
        <d v="2020-10-16T00:00:00"/>
        <d v="2020-10-17T00:00:00"/>
        <d v="2020-10-18T00:00:00"/>
        <d v="2020-10-19T00:00:00"/>
        <d v="2020-10-20T00:00:00"/>
        <d v="2020-10-21T00:00:00"/>
        <d v="2020-10-22T00:00:00"/>
        <d v="2020-10-23T00:00:00"/>
        <d v="2020-10-24T00:00:00"/>
        <d v="2020-10-25T00:00:00"/>
        <d v="2020-10-26T00:00:00"/>
        <d v="2020-10-27T00:00:00"/>
        <d v="2020-10-28T00:00:00"/>
        <d v="2020-10-29T00:00:00"/>
        <d v="2020-10-30T00:00:00"/>
        <d v="2020-10-31T00:00:00"/>
        <d v="2020-11-01T00:00:00"/>
        <d v="2020-11-02T00:00:00"/>
        <d v="2020-11-03T00:00:00"/>
        <d v="2020-11-04T00:00:00"/>
        <d v="2020-11-05T00:00:00"/>
        <d v="2020-11-06T00:00:00"/>
        <d v="2020-11-07T00:00:00"/>
        <d v="2020-11-08T00:00:00"/>
        <d v="2020-11-09T00:00:00"/>
        <d v="2020-11-10T00:00:00"/>
        <d v="2020-11-11T00:00:00"/>
        <d v="2020-11-12T00:00:00"/>
        <d v="2020-11-13T00:00:00"/>
        <d v="2020-11-14T00:00:00"/>
        <d v="2020-11-15T00:00:00"/>
        <d v="2020-11-16T00:00:00"/>
        <d v="2020-11-17T00:00:00"/>
        <d v="2020-11-18T00:00:00"/>
        <d v="2020-11-19T00:00:00"/>
        <d v="2020-11-20T00:00:00"/>
        <d v="2020-11-21T00:00:00"/>
        <d v="2020-11-22T00:00:00"/>
        <d v="2020-11-23T00:00:00"/>
        <d v="2020-11-24T00:00:00"/>
        <d v="2020-11-25T00:00:00"/>
        <d v="2020-11-26T00:00:00"/>
        <d v="2020-11-27T00:00:00"/>
        <d v="2020-11-28T00:00:00"/>
        <d v="2020-11-29T00:00:00"/>
        <d v="2020-11-30T00:00:00"/>
        <d v="2020-12-01T00:00:00"/>
        <d v="2020-12-02T00:00:00"/>
        <d v="2020-12-03T00:00:00"/>
        <d v="2020-12-04T00:00:00"/>
        <d v="2020-12-05T00:00:00"/>
        <d v="2020-12-06T00:00:00"/>
        <d v="2020-12-07T00:00:00"/>
        <d v="2020-12-08T00:00:00"/>
        <d v="2020-12-09T00:00:00"/>
        <d v="2020-12-10T00:00:00"/>
        <d v="2020-12-11T00:00:00"/>
        <d v="2020-12-12T00:00:00"/>
        <d v="2020-12-13T00:00:00"/>
        <d v="2020-12-14T00:00:00"/>
        <d v="2020-12-15T00:00:00"/>
        <d v="2020-12-16T00:00:00"/>
        <d v="2020-12-17T00:00:00"/>
        <d v="2020-12-18T00:00:00"/>
        <d v="2020-12-19T00:00:00"/>
        <d v="2020-12-20T00:00:00"/>
        <d v="2020-12-21T00:00:00"/>
        <d v="2020-12-22T00:00:00"/>
        <d v="2020-12-23T00:00:00"/>
        <d v="2020-12-24T00:00:00"/>
        <d v="2020-12-25T00:00:00"/>
        <d v="2020-12-26T00:00:00"/>
        <d v="2020-12-27T00:00:00"/>
        <d v="2020-12-28T00:00:00"/>
      </sharedItems>
      <fieldGroup par="17" base="0">
        <rangePr groupBy="months" startDate="2018-01-01T00:00:00" endDate="2020-12-29T00:00:00"/>
        <groupItems count="14">
          <s v="&lt;01-01-2018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9-12-2020"/>
        </groupItems>
      </fieldGroup>
    </cacheField>
    <cacheField name="day" numFmtId="164">
      <sharedItems count="217">
        <s v="01 Mon"/>
        <s v="02 Tue"/>
        <s v="03 Wed"/>
        <s v="04 Thu"/>
        <s v="05 Fri"/>
        <s v="06 Sat"/>
        <s v="07 Sun"/>
        <s v="08 Mon"/>
        <s v="09 Tue"/>
        <s v="10 Wed"/>
        <s v="11 Thu"/>
        <s v="12 Fri"/>
        <s v="13 Sat"/>
        <s v="14 Sun"/>
        <s v="15 Mon"/>
        <s v="16 Tue"/>
        <s v="17 Wed"/>
        <s v="18 Thu"/>
        <s v="19 Fri"/>
        <s v="20 Sat"/>
        <s v="21 Sun"/>
        <s v="22 Mon"/>
        <s v="23 Tue"/>
        <s v="24 Wed"/>
        <s v="25 Thu"/>
        <s v="26 Fri"/>
        <s v="27 Sat"/>
        <s v="28 Sun"/>
        <s v="29 Mon"/>
        <s v="30 Tue"/>
        <s v="31 Wed"/>
        <s v="01 Thu"/>
        <s v="02 Fri"/>
        <s v="03 Sat"/>
        <s v="04 Sun"/>
        <s v="05 Mon"/>
        <s v="06 Tue"/>
        <s v="07 Wed"/>
        <s v="08 Thu"/>
        <s v="09 Fri"/>
        <s v="10 Sat"/>
        <s v="11 Sun"/>
        <s v="12 Mon"/>
        <s v="13 Tue"/>
        <s v="14 Wed"/>
        <s v="15 Thu"/>
        <s v="16 Fri"/>
        <s v="17 Sat"/>
        <s v="18 Sun"/>
        <s v="19 Mon"/>
        <s v="20 Tue"/>
        <s v="21 Wed"/>
        <s v="22 Thu"/>
        <s v="23 Fri"/>
        <s v="24 Sat"/>
        <s v="25 Sun"/>
        <s v="26 Mon"/>
        <s v="27 Tue"/>
        <s v="28 Wed"/>
        <s v="29 Thu"/>
        <s v="30 Fri"/>
        <s v="31 Sat"/>
        <s v="01 Sun"/>
        <s v="02 Mon"/>
        <s v="03 Tue"/>
        <s v="04 Wed"/>
        <s v="05 Thu"/>
        <s v="06 Fri"/>
        <s v="07 Sat"/>
        <s v="08 Sun"/>
        <s v="09 Mon"/>
        <s v="10 Tue"/>
        <s v="11 Wed"/>
        <s v="12 Thu"/>
        <s v="13 Fri"/>
        <s v="14 Sat"/>
        <s v="15 Sun"/>
        <s v="16 Mon"/>
        <s v="17 Tue"/>
        <s v="18 Wed"/>
        <s v="19 Thu"/>
        <s v="20 Fri"/>
        <s v="21 Sat"/>
        <s v="22 Sun"/>
        <s v="23 Mon"/>
        <s v="24 Tue"/>
        <s v="25 Wed"/>
        <s v="26 Thu"/>
        <s v="27 Fri"/>
        <s v="28 Sat"/>
        <s v="29 Sun"/>
        <s v="30 Mon"/>
        <s v="01 Tue"/>
        <s v="02 Wed"/>
        <s v="03 Thu"/>
        <s v="04 Fri"/>
        <s v="05 Sat"/>
        <s v="06 Sun"/>
        <s v="07 Mon"/>
        <s v="08 Tue"/>
        <s v="09 Wed"/>
        <s v="10 Thu"/>
        <s v="11 Fri"/>
        <s v="12 Sat"/>
        <s v="13 Sun"/>
        <s v="14 Mon"/>
        <s v="15 Tue"/>
        <s v="16 Wed"/>
        <s v="17 Thu"/>
        <s v="18 Fri"/>
        <s v="19 Sat"/>
        <s v="20 Sun"/>
        <s v="21 Mon"/>
        <s v="22 Tue"/>
        <s v="23 Wed"/>
        <s v="24 Thu"/>
        <s v="25 Fri"/>
        <s v="26 Sat"/>
        <s v="27 Sun"/>
        <s v="28 Mon"/>
        <s v="29 Tue"/>
        <s v="30 Wed"/>
        <s v="31 Thu"/>
        <s v="01 Fri"/>
        <s v="02 Sat"/>
        <s v="03 Sun"/>
        <s v="04 Mon"/>
        <s v="05 Tue"/>
        <s v="06 Wed"/>
        <s v="07 Thu"/>
        <s v="08 Fri"/>
        <s v="09 Sat"/>
        <s v="10 Sun"/>
        <s v="11 Mon"/>
        <s v="12 Tue"/>
        <s v="13 Wed"/>
        <s v="14 Thu"/>
        <s v="15 Fri"/>
        <s v="16 Sat"/>
        <s v="17 Sun"/>
        <s v="18 Mon"/>
        <s v="19 Tue"/>
        <s v="20 Wed"/>
        <s v="21 Thu"/>
        <s v="22 Fri"/>
        <s v="23 Sat"/>
        <s v="24 Sun"/>
        <s v="25 Mon"/>
        <s v="26 Tue"/>
        <s v="27 Wed"/>
        <s v="28 Thu"/>
        <s v="29 Fri"/>
        <s v="30 Sat"/>
        <s v="31 Tue"/>
        <s v="01 Wed"/>
        <s v="02 Thu"/>
        <s v="03 Fri"/>
        <s v="04 Sat"/>
        <s v="05 Sun"/>
        <s v="06 Mon"/>
        <s v="07 Tue"/>
        <s v="08 Wed"/>
        <s v="09 Thu"/>
        <s v="10 Fri"/>
        <s v="11 Sat"/>
        <s v="12 Sun"/>
        <s v="13 Mon"/>
        <s v="14 Tue"/>
        <s v="15 Wed"/>
        <s v="16 Thu"/>
        <s v="17 Fri"/>
        <s v="18 Sat"/>
        <s v="19 Sun"/>
        <s v="20 Mon"/>
        <s v="21 Tue"/>
        <s v="22 Wed"/>
        <s v="23 Thu"/>
        <s v="24 Fri"/>
        <s v="25 Sat"/>
        <s v="26 Sun"/>
        <s v="27 Mon"/>
        <s v="28 Tue"/>
        <s v="29 Wed"/>
        <s v="30 Thu"/>
        <s v="31 Fri"/>
        <s v="01 Sat"/>
        <s v="02 Sun"/>
        <s v="03 Mon"/>
        <s v="04 Tue"/>
        <s v="05 Wed"/>
        <s v="06 Thu"/>
        <s v="07 Fri"/>
        <s v="08 Sat"/>
        <s v="09 Sun"/>
        <s v="10 Mon"/>
        <s v="11 Tue"/>
        <s v="12 Wed"/>
        <s v="13 Thu"/>
        <s v="14 Fri"/>
        <s v="15 Sat"/>
        <s v="16 Sun"/>
        <s v="17 Mon"/>
        <s v="18 Tue"/>
        <s v="19 Wed"/>
        <s v="20 Thu"/>
        <s v="21 Fri"/>
        <s v="22 Sat"/>
        <s v="23 Sun"/>
        <s v="24 Mon"/>
        <s v="25 Tue"/>
        <s v="26 Wed"/>
        <s v="27 Thu"/>
        <s v="28 Fri"/>
        <s v="29 Sat"/>
        <s v="30 Sun"/>
        <s v="31 Mon"/>
        <s v="31 Sun"/>
      </sharedItems>
    </cacheField>
    <cacheField name="month" numFmtId="164">
      <sharedItems count="12">
        <s v="Jan"/>
        <s v="Feb"/>
        <s v="Mar"/>
        <s v="Apr"/>
        <s v="May"/>
        <s v="Jun"/>
        <s v="Jul"/>
        <s v="Aug"/>
        <s v="Sep"/>
        <s v="Oct"/>
        <s v="Nov"/>
        <s v="Dec"/>
      </sharedItems>
    </cacheField>
    <cacheField name="year" numFmtId="0">
      <sharedItems containsSemiMixedTypes="0" containsString="0" containsNumber="1" containsInteger="1" minValue="2018" maxValue="2020"/>
    </cacheField>
    <cacheField name="steps" numFmtId="0">
      <sharedItems containsSemiMixedTypes="0" containsString="0" containsNumber="1" containsInteger="1" minValue="46" maxValue="22636"/>
    </cacheField>
    <cacheField name="hours_steps" numFmtId="0">
      <sharedItems containsSemiMixedTypes="0" containsString="0" containsNumber="1" minValue="8.1944444444444445E-2" maxValue="12.66277777777778"/>
    </cacheField>
    <cacheField name="km" numFmtId="0">
      <sharedItems containsSemiMixedTypes="0" containsString="0" containsNumber="1" minValue="3.2079999999999997E-2" maxValue="17.946741759999998"/>
    </cacheField>
    <cacheField name="hours_km" numFmtId="0">
      <sharedItems containsSemiMixedTypes="0" containsString="0" containsNumber="1" minValue="8.1944444444444445E-2" maxValue="12.66277777777778"/>
    </cacheField>
    <cacheField name="km_walking" numFmtId="0">
      <sharedItems containsString="0" containsBlank="1" containsNumber="1" minValue="9.2099999999999994E-3" maxValue="15.523810000000021"/>
    </cacheField>
    <cacheField name="hours_walking" numFmtId="0">
      <sharedItems containsString="0" containsBlank="1" containsNumber="1" minValue="1.944444444444444E-3" maxValue="3.4555555555555939"/>
    </cacheField>
    <cacheField name="speed" numFmtId="167">
      <sharedItems containsMixedTypes="1" containsNumber="1" minValue="2.8866052863436127" maxValue="6.8044227411167508"/>
    </cacheField>
    <cacheField name="10k" numFmtId="0">
      <sharedItems containsSemiMixedTypes="0" containsString="0" containsNumber="1" containsInteger="1" minValue="0" maxValue="1"/>
    </cacheField>
    <cacheField name="20k" numFmtId="0">
      <sharedItems containsSemiMixedTypes="0" containsString="0" containsNumber="1" containsInteger="1" minValue="0" maxValue="1"/>
    </cacheField>
    <cacheField name="break" numFmtId="0">
      <sharedItems containsSemiMixedTypes="0" containsString="0" containsNumber="1" containsInteger="1" minValue="0" maxValue="1"/>
    </cacheField>
    <cacheField name="streak" numFmtId="0">
      <sharedItems containsSemiMixedTypes="0" containsString="0" containsNumber="1" containsInteger="1" minValue="0" maxValue="5"/>
    </cacheField>
    <cacheField name="fast" numFmtId="0">
      <sharedItems containsSemiMixedTypes="0" containsString="0" containsNumber="1" containsInteger="1" minValue="0" maxValue="1"/>
    </cacheField>
    <cacheField name="Quarters" numFmtId="0" databaseField="0">
      <fieldGroup base="0">
        <rangePr groupBy="quarters" startDate="2018-01-01T00:00:00" endDate="2020-12-29T00:00:00"/>
        <groupItems count="6">
          <s v="&lt;01-01-2018"/>
          <s v="Qtr1"/>
          <s v="Qtr2"/>
          <s v="Qtr3"/>
          <s v="Qtr4"/>
          <s v="&gt;29-12-2020"/>
        </groupItems>
      </fieldGroup>
    </cacheField>
    <cacheField name="Years" numFmtId="0" databaseField="0">
      <fieldGroup base="0">
        <rangePr groupBy="years" startDate="2018-01-01T00:00:00" endDate="2020-12-29T00:00:00"/>
        <groupItems count="5">
          <s v="&lt;01-01-2018"/>
          <s v="2018"/>
          <s v="2019"/>
          <s v="2020"/>
          <s v="&gt;29-12-2020"/>
        </groupItems>
      </fieldGroup>
    </cacheField>
    <cacheField name="Speed2" numFmtId="0" formula="km_walking/hours_walking" databaseField="0"/>
    <cacheField name="Stride" numFmtId="0" formula="km* 1000 * 3.28084 /steps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3">
  <r>
    <d v="2018-01-01T00:00:00"/>
    <s v="01 Mon"/>
    <x v="0"/>
    <x v="0"/>
    <n v="803"/>
    <n v="1.5186111111111109"/>
    <n v="0.48351467999999997"/>
    <n v="1.5186111111111109"/>
    <m/>
    <m/>
    <n v="0"/>
    <n v="1"/>
    <n v="1"/>
    <n v="0"/>
    <s v="Mon 01-Jan-2018"/>
  </r>
  <r>
    <d v="2018-01-02T00:00:00"/>
    <s v="02 Tue"/>
    <x v="0"/>
    <x v="0"/>
    <n v="13646"/>
    <n v="4.3694444444444436"/>
    <n v="10.1537848"/>
    <n v="4.3694444444444436"/>
    <n v="8.2450650000000003"/>
    <n v="1.828055555555556"/>
    <n v="1"/>
    <n v="0"/>
    <n v="0"/>
    <n v="0"/>
    <s v="Tue 02-Jan-2018"/>
  </r>
  <r>
    <d v="2018-01-03T00:00:00"/>
    <s v="03 Wed"/>
    <x v="0"/>
    <x v="0"/>
    <n v="15875"/>
    <n v="5.9025000000000034"/>
    <n v="12.29951436"/>
    <n v="5.9025000000000034"/>
    <n v="9.3258194999999979"/>
    <n v="2.1636111111111109"/>
    <n v="1"/>
    <n v="0"/>
    <n v="0"/>
    <n v="0"/>
    <s v="Wed 03-Jan-2018"/>
  </r>
  <r>
    <d v="2018-01-04T00:00:00"/>
    <s v="04 Thu"/>
    <x v="0"/>
    <x v="0"/>
    <n v="8569"/>
    <n v="3.3602777777777768"/>
    <n v="6.16834405"/>
    <n v="3.3602777777777768"/>
    <n v="4.9577139999999993"/>
    <n v="1.1561111111111111"/>
    <n v="0"/>
    <n v="0"/>
    <n v="0"/>
    <n v="0"/>
    <s v="Thu 04-Jan-2018"/>
  </r>
  <r>
    <d v="2018-01-05T00:00:00"/>
    <s v="05 Fri"/>
    <x v="0"/>
    <x v="0"/>
    <n v="9832"/>
    <n v="2.96138888888889"/>
    <n v="7.1524938600000008"/>
    <n v="2.8747222222222231"/>
    <n v="6.595114999999999"/>
    <n v="1.6033333333333331"/>
    <n v="0"/>
    <n v="0"/>
    <n v="0"/>
    <n v="0"/>
    <s v="Fri 05-Jan-2018"/>
  </r>
  <r>
    <d v="2018-01-06T00:00:00"/>
    <s v="06 Sat"/>
    <x v="0"/>
    <x v="0"/>
    <n v="9231"/>
    <n v="2.849444444444444"/>
    <n v="7.2467855000000014"/>
    <n v="2.849444444444444"/>
    <n v="5.8856740000000007"/>
    <n v="1.2013888888888891"/>
    <n v="0"/>
    <n v="0"/>
    <n v="0"/>
    <n v="0"/>
    <s v="Sat 06-Jan-2018"/>
  </r>
  <r>
    <d v="2018-01-07T00:00:00"/>
    <s v="07 Sun"/>
    <x v="0"/>
    <x v="0"/>
    <n v="8228"/>
    <n v="2.2480555555555561"/>
    <n v="6.751034409999999"/>
    <n v="2.2480555555555561"/>
    <n v="5.8389143999999993"/>
    <n v="1.164722222222222"/>
    <n v="0"/>
    <n v="0"/>
    <n v="0"/>
    <n v="1"/>
    <s v="Sun 07-Jan-2018"/>
  </r>
  <r>
    <d v="2018-01-08T00:00:00"/>
    <s v="08 Mon"/>
    <x v="0"/>
    <x v="0"/>
    <n v="8975"/>
    <n v="2.8766666666666669"/>
    <n v="7.7548650899999991"/>
    <n v="2.8738888888888892"/>
    <n v="7.3495789999999994"/>
    <n v="1.299444444444444"/>
    <n v="0"/>
    <n v="0"/>
    <n v="0"/>
    <n v="1"/>
    <s v="Mon 08-Jan-2018"/>
  </r>
  <r>
    <d v="2018-01-09T00:00:00"/>
    <s v="09 Tue"/>
    <x v="0"/>
    <x v="0"/>
    <n v="13582"/>
    <n v="5.0055555555555582"/>
    <n v="9.9290829800000022"/>
    <n v="5.0055555555555582"/>
    <n v="6.5393620000000006"/>
    <n v="1.531666666666667"/>
    <n v="1"/>
    <n v="0"/>
    <n v="0"/>
    <n v="0"/>
    <s v="Tue 09-Jan-2018"/>
  </r>
  <r>
    <d v="2018-01-10T00:00:00"/>
    <s v="10 Wed"/>
    <x v="0"/>
    <x v="0"/>
    <n v="4343"/>
    <n v="3.8447222222222228"/>
    <n v="3.3320631500000002"/>
    <n v="3.741944444444445"/>
    <n v="0.77167600000000003"/>
    <n v="0.18"/>
    <n v="0"/>
    <n v="0"/>
    <n v="0"/>
    <n v="0"/>
    <s v="Wed 10-Jan-2018"/>
  </r>
  <r>
    <d v="2018-01-11T00:00:00"/>
    <s v="11 Thu"/>
    <x v="0"/>
    <x v="0"/>
    <n v="2124"/>
    <n v="2.4008333333333338"/>
    <n v="1.6076337000000001"/>
    <n v="2.4008333333333338"/>
    <m/>
    <m/>
    <n v="0"/>
    <n v="1"/>
    <n v="1"/>
    <n v="0"/>
    <s v="Thu 11-Jan-2018"/>
  </r>
  <r>
    <d v="2018-01-12T00:00:00"/>
    <s v="12 Fri"/>
    <x v="0"/>
    <x v="0"/>
    <n v="5405"/>
    <n v="3.4972222222222218"/>
    <n v="4.1598524000000001"/>
    <n v="3.3944444444444439"/>
    <n v="2.2558720000000001"/>
    <n v="0.5788888888888889"/>
    <n v="0"/>
    <n v="0"/>
    <n v="0"/>
    <n v="0"/>
    <s v="Fri 12-Jan-2018"/>
  </r>
  <r>
    <d v="2018-01-13T00:00:00"/>
    <s v="13 Sat"/>
    <x v="0"/>
    <x v="0"/>
    <n v="9169"/>
    <n v="4.0888888888888886"/>
    <n v="7.3681570100000009"/>
    <n v="3.986111111111112"/>
    <n v="5.6535740000000008"/>
    <n v="1.135555555555555"/>
    <n v="0"/>
    <n v="0"/>
    <n v="0"/>
    <n v="0"/>
    <s v="Sat 13-Jan-2018"/>
  </r>
  <r>
    <d v="2018-01-14T00:00:00"/>
    <s v="14 Sun"/>
    <x v="0"/>
    <x v="0"/>
    <n v="6916"/>
    <n v="3.6077777777777769"/>
    <n v="4.9202617379999998"/>
    <n v="3.6077777777777769"/>
    <n v="2.6034820000000001"/>
    <n v="0.64666666666666661"/>
    <n v="0"/>
    <n v="0"/>
    <n v="0"/>
    <n v="0"/>
    <s v="Sun 14-Jan-2018"/>
  </r>
  <r>
    <d v="2018-01-15T00:00:00"/>
    <s v="15 Mon"/>
    <x v="0"/>
    <x v="0"/>
    <n v="12566"/>
    <n v="5.49"/>
    <n v="9.2565792899999959"/>
    <n v="5.3872222222222224"/>
    <n v="5.0712820000000001"/>
    <n v="1.3602777777777779"/>
    <n v="1"/>
    <n v="0"/>
    <n v="0"/>
    <n v="0"/>
    <s v="Mon 15-Jan-2018"/>
  </r>
  <r>
    <d v="2018-01-16T00:00:00"/>
    <s v="16 Tue"/>
    <x v="0"/>
    <x v="0"/>
    <n v="6496"/>
    <n v="3.134722222222222"/>
    <n v="4.9075908300000011"/>
    <n v="3.134722222222222"/>
    <n v="2.9861209999999998"/>
    <n v="0.67305555555555552"/>
    <n v="0"/>
    <n v="0"/>
    <n v="0"/>
    <n v="0"/>
    <s v="Tue 16-Jan-2018"/>
  </r>
  <r>
    <d v="2018-01-17T00:00:00"/>
    <s v="17 Wed"/>
    <x v="0"/>
    <x v="0"/>
    <n v="10556"/>
    <n v="4.0125000000000002"/>
    <n v="7.9200718299999986"/>
    <n v="4.0125000000000002"/>
    <n v="5.516642"/>
    <n v="1.5152777777777779"/>
    <n v="1"/>
    <n v="0"/>
    <n v="0"/>
    <n v="0"/>
    <s v="Wed 17-Jan-2018"/>
  </r>
  <r>
    <d v="2018-01-18T00:00:00"/>
    <s v="18 Thu"/>
    <x v="0"/>
    <x v="0"/>
    <n v="10791"/>
    <n v="4.2663888888888897"/>
    <n v="8.1385990999999986"/>
    <n v="4.2663888888888897"/>
    <n v="5.117521"/>
    <n v="1.371944444444444"/>
    <n v="1"/>
    <n v="0"/>
    <n v="0"/>
    <n v="0"/>
    <s v="Thu 18-Jan-2018"/>
  </r>
  <r>
    <d v="2018-01-19T00:00:00"/>
    <s v="19 Fri"/>
    <x v="0"/>
    <x v="0"/>
    <n v="6505"/>
    <n v="4.6755555555555546"/>
    <n v="4.5397837299999999"/>
    <n v="4.5727777777777776"/>
    <n v="1.8649450000000001"/>
    <n v="0.53555555555555545"/>
    <n v="0"/>
    <n v="0"/>
    <n v="0"/>
    <n v="0"/>
    <s v="Fri 19-Jan-2018"/>
  </r>
  <r>
    <d v="2018-01-20T00:00:00"/>
    <s v="20 Sat"/>
    <x v="0"/>
    <x v="0"/>
    <n v="1283"/>
    <n v="1.3130555555555561"/>
    <n v="0.85093747999999991"/>
    <n v="1.3102777777777781"/>
    <m/>
    <m/>
    <n v="0"/>
    <n v="1"/>
    <n v="1"/>
    <n v="0"/>
    <s v="Sat 20-Jan-2018"/>
  </r>
  <r>
    <d v="2018-01-21T00:00:00"/>
    <s v="21 Sun"/>
    <x v="0"/>
    <x v="0"/>
    <n v="3951"/>
    <n v="3.6191666666666671"/>
    <n v="2.7293005099999998"/>
    <n v="3.6191666666666671"/>
    <m/>
    <m/>
    <n v="0"/>
    <n v="0"/>
    <n v="0"/>
    <n v="0"/>
    <s v="Sun 21-Jan-2018"/>
  </r>
  <r>
    <d v="2018-01-22T00:00:00"/>
    <s v="22 Mon"/>
    <x v="0"/>
    <x v="0"/>
    <n v="16014"/>
    <n v="5.736666666666669"/>
    <n v="13.18128183"/>
    <n v="5.736666666666669"/>
    <n v="10.056891999999999"/>
    <n v="2.0777777777777779"/>
    <n v="1"/>
    <n v="0"/>
    <n v="0"/>
    <n v="0"/>
    <s v="Mon 22-Jan-2018"/>
  </r>
  <r>
    <d v="2018-01-23T00:00:00"/>
    <s v="23 Tue"/>
    <x v="0"/>
    <x v="0"/>
    <n v="10132"/>
    <n v="3.265833333333334"/>
    <n v="8.0623170799999997"/>
    <n v="3.265833333333334"/>
    <n v="7.5182570000000011"/>
    <n v="1.4694444444444441"/>
    <n v="1"/>
    <n v="0"/>
    <n v="0"/>
    <n v="1"/>
    <s v="Tue 23-Jan-2018"/>
  </r>
  <r>
    <d v="2018-01-24T00:00:00"/>
    <s v="24 Wed"/>
    <x v="0"/>
    <x v="0"/>
    <n v="9808"/>
    <n v="4.8783333333333339"/>
    <n v="7.1524296700000018"/>
    <n v="4.8783333333333339"/>
    <n v="3.3825259999999999"/>
    <n v="1.102222222222222"/>
    <n v="0"/>
    <n v="0"/>
    <n v="0"/>
    <n v="0"/>
    <s v="Wed 24-Jan-2018"/>
  </r>
  <r>
    <d v="2018-01-25T00:00:00"/>
    <s v="25 Thu"/>
    <x v="0"/>
    <x v="0"/>
    <n v="965"/>
    <n v="1.7586111111111109"/>
    <n v="0.69134271000000003"/>
    <n v="1.7586111111111109"/>
    <n v="0.101573"/>
    <n v="2.416666666666667E-2"/>
    <n v="0"/>
    <n v="1"/>
    <n v="1"/>
    <n v="0"/>
    <s v="Thu 25-Jan-2018"/>
  </r>
  <r>
    <d v="2018-01-26T00:00:00"/>
    <s v="26 Fri"/>
    <x v="0"/>
    <x v="0"/>
    <n v="1943"/>
    <n v="2.085833333333333"/>
    <n v="1.39171076"/>
    <n v="2.085833333333333"/>
    <n v="3.8473300000000002E-2"/>
    <n v="1.4999999999999999E-2"/>
    <n v="0"/>
    <n v="1"/>
    <n v="2"/>
    <n v="0"/>
    <s v="Fri 26-Jan-2018"/>
  </r>
  <r>
    <d v="2018-01-27T00:00:00"/>
    <s v="27 Sat"/>
    <x v="0"/>
    <x v="0"/>
    <n v="1513"/>
    <n v="3.2700000000000009"/>
    <n v="1.0101211729999999"/>
    <n v="3.167222222222223"/>
    <m/>
    <m/>
    <n v="0"/>
    <n v="1"/>
    <n v="3"/>
    <n v="0"/>
    <s v="Sat 27-Jan-2018"/>
  </r>
  <r>
    <d v="2018-01-28T00:00:00"/>
    <s v="28 Sun"/>
    <x v="0"/>
    <x v="0"/>
    <n v="14388"/>
    <n v="5.2413888888888893"/>
    <n v="11.70355449"/>
    <n v="5.1386111111111106"/>
    <n v="10.043979"/>
    <n v="1.978055555555555"/>
    <n v="1"/>
    <n v="0"/>
    <n v="0"/>
    <n v="1"/>
    <s v="Sun 28-Jan-2018"/>
  </r>
  <r>
    <d v="2018-01-29T00:00:00"/>
    <s v="29 Mon"/>
    <x v="0"/>
    <x v="0"/>
    <n v="10404"/>
    <n v="3.5052777777777782"/>
    <n v="8.8632574089999991"/>
    <n v="3.5052777777777782"/>
    <n v="7.498411299999999"/>
    <n v="1.5"/>
    <n v="1"/>
    <n v="0"/>
    <n v="0"/>
    <n v="0"/>
    <s v="Mon 29-Jan-2018"/>
  </r>
  <r>
    <d v="2018-01-30T00:00:00"/>
    <s v="30 Tue"/>
    <x v="0"/>
    <x v="0"/>
    <n v="9117"/>
    <n v="3.0744444444444459"/>
    <n v="7.6151799899999997"/>
    <n v="2.971666666666668"/>
    <n v="7.2105047999999998"/>
    <n v="1.3474999999999999"/>
    <n v="0"/>
    <n v="0"/>
    <n v="0"/>
    <n v="1"/>
    <s v="Tue 30-Jan-2018"/>
  </r>
  <r>
    <d v="2018-01-31T00:00:00"/>
    <s v="31 Wed"/>
    <x v="0"/>
    <x v="0"/>
    <n v="11456"/>
    <n v="3.7463888888888879"/>
    <n v="10.18635448"/>
    <n v="3.7463888888888879"/>
    <n v="8.6714512999999993"/>
    <n v="1.4886111111111111"/>
    <n v="1"/>
    <n v="0"/>
    <n v="0"/>
    <n v="1"/>
    <s v="Wed 31-Jan-2018"/>
  </r>
  <r>
    <d v="2018-02-01T00:00:00"/>
    <s v="01 Thu"/>
    <x v="1"/>
    <x v="0"/>
    <n v="9209"/>
    <n v="4.7975000000000012"/>
    <n v="7.4604895100000004"/>
    <n v="4.1375000000000002"/>
    <n v="6.0861029999999996"/>
    <n v="1.161944444444444"/>
    <n v="0"/>
    <n v="0"/>
    <n v="0"/>
    <n v="1"/>
    <s v="Thu 01-Feb-2018"/>
  </r>
  <r>
    <d v="2018-02-02T00:00:00"/>
    <s v="02 Fri"/>
    <x v="1"/>
    <x v="0"/>
    <n v="10935"/>
    <n v="6.0375000000000014"/>
    <n v="8.5291152899999982"/>
    <n v="6.0347222222222223"/>
    <n v="5.1676820000000001"/>
    <n v="1.037222222222222"/>
    <n v="1"/>
    <n v="0"/>
    <n v="0"/>
    <n v="0"/>
    <s v="Fri 02-Feb-2018"/>
  </r>
  <r>
    <d v="2018-02-03T00:00:00"/>
    <s v="03 Sat"/>
    <x v="1"/>
    <x v="0"/>
    <n v="2513"/>
    <n v="3.0066666666666668"/>
    <n v="1.7562637000000001"/>
    <n v="3.0066666666666668"/>
    <n v="5.6972500000000002E-2"/>
    <n v="1.388888888888889E-2"/>
    <n v="0"/>
    <n v="1"/>
    <n v="1"/>
    <n v="0"/>
    <s v="Sat 03-Feb-2018"/>
  </r>
  <r>
    <d v="2018-02-04T00:00:00"/>
    <s v="04 Sun"/>
    <x v="1"/>
    <x v="0"/>
    <n v="1745"/>
    <n v="1.990833333333333"/>
    <n v="1.1763965999999999"/>
    <n v="1.990833333333333"/>
    <m/>
    <m/>
    <n v="0"/>
    <n v="1"/>
    <n v="2"/>
    <n v="0"/>
    <s v="Sun 04-Feb-2018"/>
  </r>
  <r>
    <d v="2018-02-05T00:00:00"/>
    <s v="05 Mon"/>
    <x v="1"/>
    <x v="0"/>
    <n v="8854"/>
    <n v="2.6647222222222231"/>
    <n v="7.0074070800000001"/>
    <n v="2.6647222222222231"/>
    <n v="6.3159389999999993"/>
    <n v="1.320555555555555"/>
    <n v="0"/>
    <n v="0"/>
    <n v="0"/>
    <n v="0"/>
    <s v="Mon 05-Feb-2018"/>
  </r>
  <r>
    <d v="2018-02-06T00:00:00"/>
    <s v="06 Tue"/>
    <x v="1"/>
    <x v="0"/>
    <n v="7083"/>
    <n v="2.0791666666666671"/>
    <n v="6.6092578499999997"/>
    <n v="2.0791666666666671"/>
    <n v="6.015962"/>
    <n v="0.97111111111111115"/>
    <n v="0"/>
    <n v="0"/>
    <n v="0"/>
    <n v="1"/>
    <s v="Tue 06-Feb-2018"/>
  </r>
  <r>
    <d v="2018-02-07T00:00:00"/>
    <s v="07 Wed"/>
    <x v="1"/>
    <x v="0"/>
    <n v="11502"/>
    <n v="4.0722222222222229"/>
    <n v="9.582154730000001"/>
    <n v="3.969444444444445"/>
    <n v="8.8113799999999998"/>
    <n v="1.6425000000000001"/>
    <n v="1"/>
    <n v="0"/>
    <n v="0"/>
    <n v="1"/>
    <s v="Wed 07-Feb-2018"/>
  </r>
  <r>
    <d v="2018-02-08T00:00:00"/>
    <s v="08 Thu"/>
    <x v="1"/>
    <x v="0"/>
    <n v="9971"/>
    <n v="5.0444444444444461"/>
    <n v="7.7072183000000001"/>
    <n v="5.0444444444444461"/>
    <n v="5.7513949999999996"/>
    <n v="1.1608333333333329"/>
    <n v="0"/>
    <n v="0"/>
    <n v="0"/>
    <n v="0"/>
    <s v="Thu 08-Feb-2018"/>
  </r>
  <r>
    <d v="2018-02-09T00:00:00"/>
    <s v="09 Fri"/>
    <x v="1"/>
    <x v="0"/>
    <n v="1107"/>
    <n v="1.559722222222222"/>
    <n v="0.69398599999999999"/>
    <n v="1.559722222222222"/>
    <n v="6.1704099999999998E-2"/>
    <n v="1.666666666666667E-2"/>
    <n v="0"/>
    <n v="1"/>
    <n v="1"/>
    <n v="0"/>
    <s v="Fri 09-Feb-2018"/>
  </r>
  <r>
    <d v="2018-02-10T00:00:00"/>
    <s v="10 Sat"/>
    <x v="1"/>
    <x v="0"/>
    <n v="8647"/>
    <n v="3.7461111111111109"/>
    <n v="6.7940740169999998"/>
    <n v="3.7461111111111109"/>
    <n v="6.0446330000000001"/>
    <n v="1.145833333333333"/>
    <n v="0"/>
    <n v="0"/>
    <n v="0"/>
    <n v="1"/>
    <s v="Sat 10-Feb-2018"/>
  </r>
  <r>
    <d v="2018-02-11T00:00:00"/>
    <s v="11 Sun"/>
    <x v="1"/>
    <x v="0"/>
    <n v="2386"/>
    <n v="2.403888888888889"/>
    <n v="1.7555667500000001"/>
    <n v="2.3011111111111111"/>
    <n v="0.14760799999999999"/>
    <n v="3.0555555555555551E-2"/>
    <n v="0"/>
    <n v="1"/>
    <n v="1"/>
    <n v="0"/>
    <s v="Sun 11-Feb-2018"/>
  </r>
  <r>
    <d v="2018-02-12T00:00:00"/>
    <s v="12 Mon"/>
    <x v="1"/>
    <x v="0"/>
    <n v="10087"/>
    <n v="2.763611111111111"/>
    <n v="8.2920350600000017"/>
    <n v="2.763611111111111"/>
    <n v="7.219322"/>
    <n v="1.381111111111111"/>
    <n v="1"/>
    <n v="0"/>
    <n v="0"/>
    <n v="1"/>
    <s v="Mon 12-Feb-2018"/>
  </r>
  <r>
    <d v="2018-02-13T00:00:00"/>
    <s v="13 Tue"/>
    <x v="1"/>
    <x v="0"/>
    <n v="8554"/>
    <n v="3.8444444444444441"/>
    <n v="7.0212367699999998"/>
    <n v="3.8444444444444441"/>
    <n v="4.7299040000000003"/>
    <n v="1.1036111111111111"/>
    <n v="0"/>
    <n v="0"/>
    <n v="0"/>
    <n v="0"/>
    <s v="Tue 13-Feb-2018"/>
  </r>
  <r>
    <d v="2018-02-14T00:00:00"/>
    <s v="14 Wed"/>
    <x v="1"/>
    <x v="0"/>
    <n v="10444"/>
    <n v="4.475833333333334"/>
    <n v="8.1242851499999986"/>
    <n v="4.475833333333334"/>
    <n v="6.1306004999999999"/>
    <n v="1.446666666666667"/>
    <n v="1"/>
    <n v="0"/>
    <n v="0"/>
    <n v="0"/>
    <s v="Wed 14-Feb-2018"/>
  </r>
  <r>
    <d v="2018-02-15T00:00:00"/>
    <s v="15 Thu"/>
    <x v="1"/>
    <x v="0"/>
    <n v="12565"/>
    <n v="3.0938888888888898"/>
    <n v="10.09752409"/>
    <n v="3.0938888888888898"/>
    <n v="8.1730020000000003"/>
    <n v="1.708333333333333"/>
    <n v="1"/>
    <n v="0"/>
    <n v="0"/>
    <n v="0"/>
    <s v="Thu 15-Feb-2018"/>
  </r>
  <r>
    <d v="2018-02-16T00:00:00"/>
    <s v="16 Fri"/>
    <x v="1"/>
    <x v="0"/>
    <n v="9124"/>
    <n v="4.612222222222222"/>
    <n v="6.8717616100000001"/>
    <n v="4.612222222222222"/>
    <n v="4.2710990000000004"/>
    <n v="0.99972222222222218"/>
    <n v="0"/>
    <n v="0"/>
    <n v="0"/>
    <n v="0"/>
    <s v="Fri 16-Feb-2018"/>
  </r>
  <r>
    <d v="2018-02-17T00:00:00"/>
    <s v="17 Sat"/>
    <x v="1"/>
    <x v="0"/>
    <n v="6733"/>
    <n v="1.9294444444444441"/>
    <n v="5.2579283999999999"/>
    <n v="1.9294444444444441"/>
    <n v="4.6811489999999996"/>
    <n v="0.94277777777777771"/>
    <n v="0"/>
    <n v="0"/>
    <n v="0"/>
    <n v="0"/>
    <s v="Sat 17-Feb-2018"/>
  </r>
  <r>
    <d v="2018-02-18T00:00:00"/>
    <s v="18 Sun"/>
    <x v="1"/>
    <x v="0"/>
    <n v="6269"/>
    <n v="3.3258333333333332"/>
    <n v="4.696800389999999"/>
    <n v="3.3258333333333332"/>
    <n v="2.4779230000000001"/>
    <n v="0.54083333333333339"/>
    <n v="0"/>
    <n v="0"/>
    <n v="0"/>
    <n v="0"/>
    <s v="Sun 18-Feb-2018"/>
  </r>
  <r>
    <d v="2018-02-19T00:00:00"/>
    <s v="19 Mon"/>
    <x v="1"/>
    <x v="0"/>
    <n v="8154"/>
    <n v="3.6561111111111111"/>
    <n v="6.4236902000000011"/>
    <n v="3.6561111111111111"/>
    <n v="3.2972519999999998"/>
    <n v="0.74277777777777776"/>
    <n v="0"/>
    <n v="0"/>
    <n v="0"/>
    <n v="0"/>
    <s v="Mon 19-Feb-2018"/>
  </r>
  <r>
    <d v="2018-02-20T00:00:00"/>
    <s v="20 Tue"/>
    <x v="1"/>
    <x v="0"/>
    <n v="4297"/>
    <n v="3.0819444444444439"/>
    <n v="3.503761579999999"/>
    <n v="3.0791666666666671"/>
    <n v="2.2967840000000002"/>
    <n v="0.4572222222222222"/>
    <n v="0"/>
    <n v="0"/>
    <n v="0"/>
    <n v="1"/>
    <s v="Tue 20-Feb-2018"/>
  </r>
  <r>
    <d v="2018-02-21T00:00:00"/>
    <s v="21 Wed"/>
    <x v="1"/>
    <x v="0"/>
    <n v="1453"/>
    <n v="1.365833333333333"/>
    <n v="1.0097459"/>
    <n v="1.365833333333333"/>
    <n v="0.45384999999999998"/>
    <n v="0.13222222222222221"/>
    <n v="0"/>
    <n v="1"/>
    <n v="1"/>
    <n v="0"/>
    <s v="Wed 21-Feb-2018"/>
  </r>
  <r>
    <d v="2018-02-22T00:00:00"/>
    <s v="22 Thu"/>
    <x v="1"/>
    <x v="0"/>
    <n v="11489"/>
    <n v="3.512777777777778"/>
    <n v="9.4094958000000002"/>
    <n v="3.41"/>
    <n v="8.6060940000000006"/>
    <n v="1.7216666666666669"/>
    <n v="1"/>
    <n v="0"/>
    <n v="0"/>
    <n v="0"/>
    <s v="Thu 22-Feb-2018"/>
  </r>
  <r>
    <d v="2018-02-23T00:00:00"/>
    <s v="23 Fri"/>
    <x v="1"/>
    <x v="0"/>
    <n v="11314"/>
    <n v="3.2366666666666668"/>
    <n v="9.0901311999999983"/>
    <n v="3.1338888888888889"/>
    <n v="8.1305650000000007"/>
    <n v="1.645555555555555"/>
    <n v="1"/>
    <n v="0"/>
    <n v="0"/>
    <n v="0"/>
    <s v="Fri 23-Feb-2018"/>
  </r>
  <r>
    <d v="2018-02-24T00:00:00"/>
    <s v="24 Sat"/>
    <x v="1"/>
    <x v="0"/>
    <n v="5224"/>
    <n v="4.5566666666666649"/>
    <n v="3.6337517430000008"/>
    <n v="4.5538888888888884"/>
    <n v="1.0241112000000001"/>
    <n v="0.30805555555555558"/>
    <n v="0"/>
    <n v="0"/>
    <n v="0"/>
    <n v="0"/>
    <s v="Sat 24-Feb-2018"/>
  </r>
  <r>
    <d v="2018-02-25T00:00:00"/>
    <s v="25 Sun"/>
    <x v="1"/>
    <x v="0"/>
    <n v="8611"/>
    <n v="3.180277777777778"/>
    <n v="6.8161877600000009"/>
    <n v="3.180277777777778"/>
    <n v="5.4751280000000007"/>
    <n v="1.138333333333333"/>
    <n v="0"/>
    <n v="0"/>
    <n v="0"/>
    <n v="0"/>
    <s v="Sun 25-Feb-2018"/>
  </r>
  <r>
    <d v="2018-02-26T00:00:00"/>
    <s v="26 Mon"/>
    <x v="1"/>
    <x v="0"/>
    <n v="5617"/>
    <n v="5.5777777777777766"/>
    <n v="4.008041229999999"/>
    <n v="5.5777777777777766"/>
    <n v="0.1824945"/>
    <n v="5.0277777777777782E-2"/>
    <n v="0"/>
    <n v="0"/>
    <n v="0"/>
    <n v="0"/>
    <s v="Mon 26-Feb-2018"/>
  </r>
  <r>
    <d v="2018-02-27T00:00:00"/>
    <s v="27 Tue"/>
    <x v="1"/>
    <x v="0"/>
    <n v="12262"/>
    <n v="4.916666666666667"/>
    <n v="9.8234874799999989"/>
    <n v="4.9138888888888888"/>
    <n v="7.4821019999999994"/>
    <n v="1.4216666666666671"/>
    <n v="1"/>
    <n v="0"/>
    <n v="0"/>
    <n v="1"/>
    <s v="Tue 27-Feb-2018"/>
  </r>
  <r>
    <d v="2018-02-28T00:00:00"/>
    <s v="28 Wed"/>
    <x v="1"/>
    <x v="0"/>
    <n v="12764"/>
    <n v="5.6625000000000014"/>
    <n v="9.4396030999999976"/>
    <n v="5.6625000000000014"/>
    <n v="5.1664720000000006"/>
    <n v="1.365"/>
    <n v="1"/>
    <n v="0"/>
    <n v="0"/>
    <n v="0"/>
    <s v="Wed 28-Feb-2018"/>
  </r>
  <r>
    <d v="2018-03-01T00:00:00"/>
    <s v="01 Thu"/>
    <x v="2"/>
    <x v="0"/>
    <n v="8514"/>
    <n v="4.7969444444444456"/>
    <n v="6.284393992"/>
    <n v="4.7969444444444456"/>
    <n v="3.073331"/>
    <n v="0.91638888888888892"/>
    <n v="0"/>
    <n v="0"/>
    <n v="0"/>
    <n v="0"/>
    <s v="Thu 01-Mar-2018"/>
  </r>
  <r>
    <d v="2018-03-02T00:00:00"/>
    <s v="02 Fri"/>
    <x v="2"/>
    <x v="0"/>
    <n v="8281"/>
    <n v="5.3994444444444438"/>
    <n v="5.7029473599999996"/>
    <n v="5.3994444444444438"/>
    <n v="1.0294129999999999"/>
    <n v="0.3355555555555555"/>
    <n v="0"/>
    <n v="0"/>
    <n v="0"/>
    <n v="0"/>
    <s v="Fri 02-Mar-2018"/>
  </r>
  <r>
    <d v="2018-03-03T00:00:00"/>
    <s v="03 Sat"/>
    <x v="2"/>
    <x v="0"/>
    <n v="10296"/>
    <n v="4.4341666666666661"/>
    <n v="7.9244045500000002"/>
    <n v="4.4341666666666661"/>
    <n v="5.8362923000000002"/>
    <n v="1.483611111111111"/>
    <n v="1"/>
    <n v="0"/>
    <n v="0"/>
    <n v="0"/>
    <s v="Sat 03-Mar-2018"/>
  </r>
  <r>
    <d v="2018-03-04T00:00:00"/>
    <s v="04 Sun"/>
    <x v="2"/>
    <x v="0"/>
    <n v="7472"/>
    <n v="3.0197222222222222"/>
    <n v="4.9414183999999999"/>
    <n v="3.0197222222222222"/>
    <n v="2.9871083999999999"/>
    <n v="0.89888888888888885"/>
    <n v="0"/>
    <n v="0"/>
    <n v="0"/>
    <n v="0"/>
    <s v="Sun 04-Mar-2018"/>
  </r>
  <r>
    <d v="2018-03-05T00:00:00"/>
    <s v="05 Mon"/>
    <x v="2"/>
    <x v="0"/>
    <n v="9700"/>
    <n v="4.1219444444444457"/>
    <n v="7.4169560800000012"/>
    <n v="4.1219444444444457"/>
    <n v="5.0951166000000008"/>
    <n v="1.072222222222222"/>
    <n v="0"/>
    <n v="0"/>
    <n v="0"/>
    <n v="0"/>
    <s v="Mon 05-Mar-2018"/>
  </r>
  <r>
    <d v="2018-03-06T00:00:00"/>
    <s v="06 Tue"/>
    <x v="2"/>
    <x v="0"/>
    <n v="8675"/>
    <n v="3.4699999999999989"/>
    <n v="6.6821422000000004"/>
    <n v="3.4699999999999989"/>
    <n v="4.3304421000000008"/>
    <n v="1.1463888888888889"/>
    <n v="0"/>
    <n v="0"/>
    <n v="0"/>
    <n v="0"/>
    <s v="Tue 06-Mar-2018"/>
  </r>
  <r>
    <d v="2018-03-07T00:00:00"/>
    <s v="07 Wed"/>
    <x v="2"/>
    <x v="0"/>
    <n v="7868"/>
    <n v="2.360555555555556"/>
    <n v="5.5942793999999996"/>
    <n v="2.360555555555556"/>
    <n v="4.4383609999999996"/>
    <n v="1.0974999999999999"/>
    <n v="0"/>
    <n v="0"/>
    <n v="0"/>
    <n v="0"/>
    <s v="Wed 07-Mar-2018"/>
  </r>
  <r>
    <d v="2018-03-08T00:00:00"/>
    <s v="08 Thu"/>
    <x v="2"/>
    <x v="0"/>
    <n v="12071"/>
    <n v="4.3008333333333342"/>
    <n v="9.7390617600000002"/>
    <n v="4.3008333333333342"/>
    <n v="6.5656440000000007"/>
    <n v="1.3975"/>
    <n v="1"/>
    <n v="0"/>
    <n v="0"/>
    <n v="0"/>
    <s v="Thu 08-Mar-2018"/>
  </r>
  <r>
    <d v="2018-03-09T00:00:00"/>
    <s v="09 Fri"/>
    <x v="2"/>
    <x v="0"/>
    <n v="13278"/>
    <n v="5.3038888888888902"/>
    <n v="9.7571719000000012"/>
    <n v="5.3038888888888902"/>
    <n v="5.0249834"/>
    <n v="1.4286111111111111"/>
    <n v="1"/>
    <n v="0"/>
    <n v="0"/>
    <n v="0"/>
    <s v="Fri 09-Mar-2018"/>
  </r>
  <r>
    <d v="2018-03-10T00:00:00"/>
    <s v="10 Sat"/>
    <x v="2"/>
    <x v="0"/>
    <n v="6919"/>
    <n v="4.1888888888888891"/>
    <n v="4.6891162700000004"/>
    <n v="4.1888888888888891"/>
    <n v="2.417783"/>
    <n v="0.79138888888888892"/>
    <n v="0"/>
    <n v="0"/>
    <n v="0"/>
    <n v="0"/>
    <s v="Sat 10-Mar-2018"/>
  </r>
  <r>
    <d v="2018-03-11T00:00:00"/>
    <s v="11 Sun"/>
    <x v="2"/>
    <x v="0"/>
    <n v="6251"/>
    <n v="1.960277777777778"/>
    <n v="4.7697256400000008"/>
    <n v="1.960277777777778"/>
    <n v="3.7780969999999998"/>
    <n v="0.75722222222222213"/>
    <n v="0"/>
    <n v="0"/>
    <n v="0"/>
    <n v="0"/>
    <s v="Sun 11-Mar-2018"/>
  </r>
  <r>
    <d v="2018-03-12T00:00:00"/>
    <s v="12 Mon"/>
    <x v="2"/>
    <x v="0"/>
    <n v="11523"/>
    <n v="5.4947222222222223"/>
    <n v="9.4634673299999985"/>
    <n v="5.4947222222222223"/>
    <n v="6.7299029999999993"/>
    <n v="1.667777777777778"/>
    <n v="1"/>
    <n v="0"/>
    <n v="0"/>
    <n v="0"/>
    <s v="Mon 12-Mar-2018"/>
  </r>
  <r>
    <d v="2018-03-13T00:00:00"/>
    <s v="13 Tue"/>
    <x v="2"/>
    <x v="0"/>
    <n v="11193"/>
    <n v="5.3577777777777786"/>
    <n v="8.3924527399999995"/>
    <n v="5.2925000000000004"/>
    <n v="6.2006200000000007"/>
    <n v="1.314444444444445"/>
    <n v="1"/>
    <n v="0"/>
    <n v="0"/>
    <n v="0"/>
    <s v="Tue 13-Mar-2018"/>
  </r>
  <r>
    <d v="2018-03-14T00:00:00"/>
    <s v="14 Wed"/>
    <x v="2"/>
    <x v="0"/>
    <n v="8964"/>
    <n v="4.0330555555555554"/>
    <n v="7.2446053800000003"/>
    <n v="3.6530555555555559"/>
    <n v="5.6218916999999999"/>
    <n v="1.1663888888888889"/>
    <n v="0"/>
    <n v="0"/>
    <n v="0"/>
    <n v="0"/>
    <s v="Wed 14-Mar-2018"/>
  </r>
  <r>
    <d v="2018-03-15T00:00:00"/>
    <s v="15 Thu"/>
    <x v="2"/>
    <x v="0"/>
    <n v="8798"/>
    <n v="2.9316666666666671"/>
    <n v="6.0602240100000007"/>
    <n v="2.6627777777777779"/>
    <n v="5.7053478000000002"/>
    <n v="1.4813888888888891"/>
    <n v="0"/>
    <n v="0"/>
    <n v="0"/>
    <n v="0"/>
    <s v="Thu 15-Mar-2018"/>
  </r>
  <r>
    <d v="2018-03-16T00:00:00"/>
    <s v="16 Fri"/>
    <x v="2"/>
    <x v="0"/>
    <n v="8301"/>
    <n v="4.0591666666666661"/>
    <n v="7.6545609699999986"/>
    <n v="4.0591666666666661"/>
    <n v="6.2050720000000004"/>
    <n v="0.97888888888888892"/>
    <n v="0"/>
    <n v="0"/>
    <n v="0"/>
    <n v="1"/>
    <s v="Fri 16-Mar-2018"/>
  </r>
  <r>
    <d v="2018-03-17T00:00:00"/>
    <s v="17 Sat"/>
    <x v="2"/>
    <x v="0"/>
    <n v="6506"/>
    <n v="1.760833333333333"/>
    <n v="5.5968594700000009"/>
    <n v="1.6580555555555549"/>
    <n v="5.1915779999999998"/>
    <n v="0.90472222222222221"/>
    <n v="0"/>
    <n v="0"/>
    <n v="0"/>
    <n v="1"/>
    <s v="Sat 17-Mar-2018"/>
  </r>
  <r>
    <d v="2018-03-18T00:00:00"/>
    <s v="18 Sun"/>
    <x v="2"/>
    <x v="0"/>
    <n v="6160"/>
    <n v="3.7155555555555559"/>
    <n v="4.7111219719999999"/>
    <n v="3.5622222222222231"/>
    <n v="2.635119"/>
    <n v="0.46"/>
    <n v="0"/>
    <n v="0"/>
    <n v="0"/>
    <n v="1"/>
    <s v="Sun 18-Mar-2018"/>
  </r>
  <r>
    <d v="2018-03-19T00:00:00"/>
    <s v="19 Mon"/>
    <x v="2"/>
    <x v="0"/>
    <n v="2774"/>
    <n v="3.1366666666666672"/>
    <n v="2.0733148300000002"/>
    <n v="3.1366666666666672"/>
    <n v="0.79729099999999997"/>
    <n v="0.15638888888888891"/>
    <n v="0"/>
    <n v="1"/>
    <n v="1"/>
    <n v="1"/>
    <s v="Mon 19-Mar-2018"/>
  </r>
  <r>
    <d v="2018-03-20T00:00:00"/>
    <s v="20 Tue"/>
    <x v="2"/>
    <x v="0"/>
    <n v="11923"/>
    <n v="4.8222222222222229"/>
    <n v="8.9639202399999984"/>
    <n v="4.5827777777777783"/>
    <n v="6.5788190000000002"/>
    <n v="1.5202777777777781"/>
    <n v="1"/>
    <n v="0"/>
    <n v="0"/>
    <n v="0"/>
    <s v="Tue 20-Mar-2018"/>
  </r>
  <r>
    <d v="2018-03-21T00:00:00"/>
    <s v="21 Wed"/>
    <x v="2"/>
    <x v="0"/>
    <n v="208"/>
    <n v="0.60833333333333328"/>
    <n v="0.14304568000000001"/>
    <n v="0.60833333333333328"/>
    <m/>
    <m/>
    <n v="0"/>
    <n v="1"/>
    <n v="1"/>
    <n v="0"/>
    <s v="Wed 21-Mar-2018"/>
  </r>
  <r>
    <d v="2018-03-22T00:00:00"/>
    <s v="22 Thu"/>
    <x v="2"/>
    <x v="0"/>
    <n v="12051"/>
    <n v="4.5061111111111103"/>
    <n v="9.1024968100000017"/>
    <n v="4.503333333333333"/>
    <n v="6.9566280000000003"/>
    <n v="1.562777777777778"/>
    <n v="1"/>
    <n v="0"/>
    <n v="0"/>
    <n v="0"/>
    <s v="Thu 22-Mar-2018"/>
  </r>
  <r>
    <d v="2018-03-23T00:00:00"/>
    <s v="23 Fri"/>
    <x v="2"/>
    <x v="0"/>
    <n v="5458"/>
    <n v="3.1183333333333318"/>
    <n v="3.98717619"/>
    <n v="3.1183333333333318"/>
    <n v="2.1188668000000002"/>
    <n v="0.63472222222222219"/>
    <n v="0"/>
    <n v="0"/>
    <n v="0"/>
    <n v="0"/>
    <s v="Fri 23-Mar-2018"/>
  </r>
  <r>
    <d v="2018-03-24T00:00:00"/>
    <s v="24 Sat"/>
    <x v="2"/>
    <x v="0"/>
    <n v="9519"/>
    <n v="3.443055555555556"/>
    <n v="7.4819069320000011"/>
    <n v="3.443055555555556"/>
    <n v="6.6455260000000003"/>
    <n v="1.3283333333333329"/>
    <n v="0"/>
    <n v="0"/>
    <n v="0"/>
    <n v="1"/>
    <s v="Sat 24-Mar-2018"/>
  </r>
  <r>
    <d v="2018-03-25T00:00:00"/>
    <s v="25 Sun"/>
    <x v="2"/>
    <x v="0"/>
    <n v="2510"/>
    <n v="1.9722222222222221"/>
    <n v="1.83347186"/>
    <n v="1.9722222222222221"/>
    <n v="0.64399000000000006"/>
    <n v="0.14611111111111111"/>
    <n v="0"/>
    <n v="1"/>
    <n v="1"/>
    <n v="0"/>
    <s v="Sun 25-Mar-2018"/>
  </r>
  <r>
    <d v="2018-03-26T00:00:00"/>
    <s v="26 Mon"/>
    <x v="2"/>
    <x v="0"/>
    <n v="9648"/>
    <n v="3.6677777777777791"/>
    <n v="7.3110516000000016"/>
    <n v="3.6677777777777791"/>
    <n v="6.1074214000000007"/>
    <n v="1.255277777777777"/>
    <n v="0"/>
    <n v="0"/>
    <n v="0"/>
    <n v="0"/>
    <s v="Mon 26-Mar-2018"/>
  </r>
  <r>
    <d v="2018-03-27T00:00:00"/>
    <s v="27 Tue"/>
    <x v="2"/>
    <x v="0"/>
    <n v="7391"/>
    <n v="4.2461111111111114"/>
    <n v="5.2879682299999997"/>
    <n v="4.2461111111111114"/>
    <n v="4.2099030000000006"/>
    <n v="0.99222222222222223"/>
    <n v="0"/>
    <n v="0"/>
    <n v="0"/>
    <n v="0"/>
    <s v="Tue 27-Mar-2018"/>
  </r>
  <r>
    <d v="2018-03-28T00:00:00"/>
    <s v="28 Wed"/>
    <x v="2"/>
    <x v="0"/>
    <n v="10505"/>
    <n v="4.4697222222222228"/>
    <n v="7.6240272499999993"/>
    <n v="4.3669444444444441"/>
    <n v="5.9387068999999997"/>
    <n v="1.400555555555556"/>
    <n v="1"/>
    <n v="0"/>
    <n v="0"/>
    <n v="0"/>
    <s v="Wed 28-Mar-2018"/>
  </r>
  <r>
    <d v="2018-03-29T00:00:00"/>
    <s v="29 Thu"/>
    <x v="2"/>
    <x v="0"/>
    <n v="10300"/>
    <n v="2.5541666666666658"/>
    <n v="8.1114460000000008"/>
    <n v="2.5541666666666658"/>
    <n v="7.2476600000000007"/>
    <n v="1.494444444444444"/>
    <n v="1"/>
    <n v="0"/>
    <n v="0"/>
    <n v="0"/>
    <s v="Thu 29-Mar-2018"/>
  </r>
  <r>
    <d v="2018-03-30T00:00:00"/>
    <s v="30 Fri"/>
    <x v="2"/>
    <x v="0"/>
    <n v="10270"/>
    <n v="5.8405555555555537"/>
    <n v="7.6107094499999972"/>
    <n v="5.8405555555555537"/>
    <n v="4.2100473999999997"/>
    <n v="1.0641666666666669"/>
    <n v="1"/>
    <n v="0"/>
    <n v="0"/>
    <n v="0"/>
    <s v="Fri 30-Mar-2018"/>
  </r>
  <r>
    <d v="2018-03-31T00:00:00"/>
    <s v="31 Sat"/>
    <x v="2"/>
    <x v="0"/>
    <n v="2191"/>
    <n v="2.0230555555555561"/>
    <n v="1.3634884"/>
    <n v="1.8174999999999999"/>
    <n v="0.12967200000000001"/>
    <n v="3.4722222222222217E-2"/>
    <n v="0"/>
    <n v="1"/>
    <n v="1"/>
    <n v="0"/>
    <s v="Sat 31-Mar-2018"/>
  </r>
  <r>
    <d v="2018-04-01T00:00:00"/>
    <s v="01 Sun"/>
    <x v="3"/>
    <x v="0"/>
    <n v="8588"/>
    <n v="2.9586111111111122"/>
    <n v="7.5589166900000002"/>
    <n v="2.9586111111111122"/>
    <n v="7.0777260000000002"/>
    <n v="1.328611111111111"/>
    <n v="0"/>
    <n v="0"/>
    <n v="0"/>
    <n v="1"/>
    <s v="Sun 01-Apr-2018"/>
  </r>
  <r>
    <d v="2018-04-02T00:00:00"/>
    <s v="02 Mon"/>
    <x v="3"/>
    <x v="0"/>
    <n v="6020"/>
    <n v="2.3530555555555561"/>
    <n v="5.017783220000001"/>
    <n v="2.3530555555555561"/>
    <n v="3.5310779999999999"/>
    <n v="0.79361111111111104"/>
    <n v="0"/>
    <n v="0"/>
    <n v="0"/>
    <n v="0"/>
    <s v="Mon 02-Apr-2018"/>
  </r>
  <r>
    <d v="2018-04-03T00:00:00"/>
    <s v="03 Tue"/>
    <x v="3"/>
    <x v="0"/>
    <n v="10032"/>
    <n v="2.7158333333333329"/>
    <n v="8.7220396700000027"/>
    <n v="2.7158333333333329"/>
    <n v="8.257695"/>
    <n v="1.456388888888889"/>
    <n v="1"/>
    <n v="0"/>
    <n v="0"/>
    <n v="1"/>
    <s v="Tue 03-Apr-2018"/>
  </r>
  <r>
    <d v="2018-04-04T00:00:00"/>
    <s v="04 Wed"/>
    <x v="3"/>
    <x v="0"/>
    <n v="1505"/>
    <n v="2.028888888888889"/>
    <n v="1.212045"/>
    <n v="1.9261111111111111"/>
    <m/>
    <m/>
    <n v="0"/>
    <n v="1"/>
    <n v="1"/>
    <n v="0"/>
    <s v="Wed 04-Apr-2018"/>
  </r>
  <r>
    <d v="2018-04-05T00:00:00"/>
    <s v="05 Thu"/>
    <x v="3"/>
    <x v="0"/>
    <n v="9436"/>
    <n v="4.0091666666666663"/>
    <n v="7.4729214519999996"/>
    <n v="3.9202777777777782"/>
    <n v="5.3501365999999999"/>
    <n v="1.213888888888889"/>
    <n v="0"/>
    <n v="0"/>
    <n v="0"/>
    <n v="0"/>
    <s v="Thu 05-Apr-2018"/>
  </r>
  <r>
    <d v="2018-04-06T00:00:00"/>
    <s v="06 Fri"/>
    <x v="3"/>
    <x v="0"/>
    <n v="10403"/>
    <n v="4.2011111111111106"/>
    <n v="8.1293730899999996"/>
    <n v="4.0347222222222223"/>
    <n v="6.2701969999999996"/>
    <n v="1.349722222222222"/>
    <n v="1"/>
    <n v="0"/>
    <n v="0"/>
    <n v="0"/>
    <s v="Fri 06-Apr-2018"/>
  </r>
  <r>
    <d v="2018-04-07T00:00:00"/>
    <s v="07 Sat"/>
    <x v="3"/>
    <x v="0"/>
    <n v="9811"/>
    <n v="3.7361111111111098"/>
    <n v="7.6167374999999993"/>
    <n v="3.7361111111111098"/>
    <n v="5.8591053899999999"/>
    <n v="1.3241666666666669"/>
    <n v="0"/>
    <n v="0"/>
    <n v="0"/>
    <n v="0"/>
    <s v="Sat 07-Apr-2018"/>
  </r>
  <r>
    <d v="2018-04-08T00:00:00"/>
    <s v="08 Sun"/>
    <x v="3"/>
    <x v="0"/>
    <n v="12902"/>
    <n v="4.4797222222222226"/>
    <n v="9.8671349999999975"/>
    <n v="4.3769444444444439"/>
    <n v="5.3378569999999996"/>
    <n v="1.131944444444444"/>
    <n v="1"/>
    <n v="0"/>
    <n v="0"/>
    <n v="0"/>
    <s v="Sun 08-Apr-2018"/>
  </r>
  <r>
    <d v="2018-04-09T00:00:00"/>
    <s v="09 Mon"/>
    <x v="3"/>
    <x v="0"/>
    <n v="8188"/>
    <n v="3.7144444444444442"/>
    <n v="6.5194576700000004"/>
    <n v="3.6116666666666659"/>
    <n v="5.3026032000000001"/>
    <n v="1.062222222222222"/>
    <n v="0"/>
    <n v="0"/>
    <n v="0"/>
    <n v="0"/>
    <s v="Mon 09-Apr-2018"/>
  </r>
  <r>
    <d v="2018-04-10T00:00:00"/>
    <s v="10 Tue"/>
    <x v="3"/>
    <x v="0"/>
    <n v="10502"/>
    <n v="5.6522222222222238"/>
    <n v="8.0813419449999984"/>
    <n v="5.549444444444446"/>
    <n v="5.4292044999999991"/>
    <n v="1.137777777777778"/>
    <n v="1"/>
    <n v="0"/>
    <n v="0"/>
    <n v="0"/>
    <s v="Tue 10-Apr-2018"/>
  </r>
  <r>
    <d v="2018-04-11T00:00:00"/>
    <s v="11 Wed"/>
    <x v="3"/>
    <x v="0"/>
    <n v="13638"/>
    <n v="4.3941666666666679"/>
    <n v="11.58106501"/>
    <n v="4.3941666666666679"/>
    <n v="9.408989"/>
    <n v="1.819166666666667"/>
    <n v="1"/>
    <n v="0"/>
    <n v="0"/>
    <n v="1"/>
    <s v="Wed 11-Apr-2018"/>
  </r>
  <r>
    <d v="2018-04-12T00:00:00"/>
    <s v="12 Thu"/>
    <x v="3"/>
    <x v="0"/>
    <n v="9174"/>
    <n v="4.0986111111111114"/>
    <n v="7.6458688199999996"/>
    <n v="4.0986111111111114"/>
    <n v="4.5860791000000001"/>
    <n v="1.018055555555555"/>
    <n v="0"/>
    <n v="0"/>
    <n v="0"/>
    <n v="0"/>
    <s v="Thu 12-Apr-2018"/>
  </r>
  <r>
    <d v="2018-04-13T00:00:00"/>
    <s v="13 Fri"/>
    <x v="3"/>
    <x v="0"/>
    <n v="10808"/>
    <n v="4.5488888888888894"/>
    <n v="9.3034360140000008"/>
    <n v="4.4461111111111116"/>
    <n v="7.1155979999999994"/>
    <n v="1.3266666666666671"/>
    <n v="1"/>
    <n v="0"/>
    <n v="0"/>
    <n v="1"/>
    <s v="Fri 13-Apr-2018"/>
  </r>
  <r>
    <d v="2018-04-14T00:00:00"/>
    <s v="14 Sat"/>
    <x v="3"/>
    <x v="0"/>
    <n v="11770"/>
    <n v="4.5313888888888894"/>
    <n v="9.1098866500000035"/>
    <n v="4.5313888888888894"/>
    <n v="6.2411704600000002"/>
    <n v="1.2791666666666659"/>
    <n v="1"/>
    <n v="0"/>
    <n v="0"/>
    <n v="0"/>
    <s v="Sat 14-Apr-2018"/>
  </r>
  <r>
    <d v="2018-04-15T00:00:00"/>
    <s v="15 Sun"/>
    <x v="3"/>
    <x v="0"/>
    <n v="8904"/>
    <n v="2.5883333333333338"/>
    <n v="7.8489624999999998"/>
    <n v="2.5883333333333338"/>
    <n v="6.3244610000000003"/>
    <n v="1.169444444444445"/>
    <n v="0"/>
    <n v="0"/>
    <n v="0"/>
    <n v="1"/>
    <s v="Sun 15-Apr-2018"/>
  </r>
  <r>
    <d v="2018-04-16T00:00:00"/>
    <s v="16 Mon"/>
    <x v="3"/>
    <x v="0"/>
    <n v="9564"/>
    <n v="4.171388888888889"/>
    <n v="7.5483484599999997"/>
    <n v="4.0658333333333339"/>
    <n v="5.1538130000000004"/>
    <n v="1.026111111111111"/>
    <n v="0"/>
    <n v="0"/>
    <n v="0"/>
    <n v="1"/>
    <s v="Mon 16-Apr-2018"/>
  </r>
  <r>
    <d v="2018-04-17T00:00:00"/>
    <s v="17 Tue"/>
    <x v="3"/>
    <x v="0"/>
    <n v="13635"/>
    <n v="5.4674999999999994"/>
    <n v="10.727964630000001"/>
    <n v="5.359166666666666"/>
    <n v="6.5855043000000002"/>
    <n v="1.401388888888889"/>
    <n v="1"/>
    <n v="0"/>
    <n v="0"/>
    <n v="0"/>
    <s v="Tue 17-Apr-2018"/>
  </r>
  <r>
    <d v="2018-04-18T00:00:00"/>
    <s v="18 Wed"/>
    <x v="3"/>
    <x v="0"/>
    <n v="15875"/>
    <n v="5.490555555555555"/>
    <n v="13.748073570000001"/>
    <n v="5.490555555555555"/>
    <n v="10.2619151"/>
    <n v="1.9980555555555559"/>
    <n v="1"/>
    <n v="0"/>
    <n v="0"/>
    <n v="1"/>
    <s v="Wed 18-Apr-2018"/>
  </r>
  <r>
    <d v="2018-04-19T00:00:00"/>
    <s v="19 Thu"/>
    <x v="3"/>
    <x v="0"/>
    <n v="15996"/>
    <n v="4.980555555555557"/>
    <n v="13.108164029999999"/>
    <n v="4.980555555555557"/>
    <n v="10.735882999999999"/>
    <n v="2.2977777777777781"/>
    <n v="1"/>
    <n v="0"/>
    <n v="0"/>
    <n v="0"/>
    <s v="Thu 19-Apr-2018"/>
  </r>
  <r>
    <d v="2018-04-20T00:00:00"/>
    <s v="20 Fri"/>
    <x v="3"/>
    <x v="0"/>
    <n v="15715"/>
    <n v="5.5722222222222237"/>
    <n v="12.409741026000001"/>
    <n v="5.5722222222222237"/>
    <n v="9.2747028999999994"/>
    <n v="1.980277777777778"/>
    <n v="1"/>
    <n v="0"/>
    <n v="0"/>
    <n v="0"/>
    <s v="Fri 20-Apr-2018"/>
  </r>
  <r>
    <d v="2018-04-21T00:00:00"/>
    <s v="21 Sat"/>
    <x v="3"/>
    <x v="0"/>
    <n v="11773"/>
    <n v="4.5688888888888908"/>
    <n v="9.7106197449999989"/>
    <n v="4.5050000000000017"/>
    <n v="6.9118240000000002"/>
    <n v="1.418611111111111"/>
    <n v="1"/>
    <n v="0"/>
    <n v="0"/>
    <n v="0"/>
    <s v="Sat 21-Apr-2018"/>
  </r>
  <r>
    <d v="2018-04-22T00:00:00"/>
    <s v="22 Sun"/>
    <x v="3"/>
    <x v="0"/>
    <n v="10475"/>
    <n v="4.9555555555555566"/>
    <n v="8.2662501400000004"/>
    <n v="4.75"/>
    <n v="5.8607399999999998"/>
    <n v="1.158611111111111"/>
    <n v="1"/>
    <n v="0"/>
    <n v="0"/>
    <n v="1"/>
    <s v="Sun 22-Apr-2018"/>
  </r>
  <r>
    <d v="2018-04-23T00:00:00"/>
    <s v="23 Mon"/>
    <x v="3"/>
    <x v="0"/>
    <n v="14431"/>
    <n v="6.2936111111111117"/>
    <n v="11.840904684"/>
    <n v="6.088055555555556"/>
    <n v="9.1830469999999984"/>
    <n v="1.983888888888889"/>
    <n v="1"/>
    <n v="0"/>
    <n v="0"/>
    <n v="0"/>
    <s v="Mon 23-Apr-2018"/>
  </r>
  <r>
    <d v="2018-04-24T00:00:00"/>
    <s v="24 Tue"/>
    <x v="3"/>
    <x v="0"/>
    <n v="16938"/>
    <n v="8.4005555555555542"/>
    <n v="13.3830522"/>
    <n v="7.9730555555555567"/>
    <n v="7.4195422000000004"/>
    <n v="1.4172222222222219"/>
    <n v="1"/>
    <n v="0"/>
    <n v="0"/>
    <n v="1"/>
    <s v="Tue 24-Apr-2018"/>
  </r>
  <r>
    <d v="2018-04-25T00:00:00"/>
    <s v="25 Wed"/>
    <x v="3"/>
    <x v="0"/>
    <n v="10968"/>
    <n v="6.1894444444444474"/>
    <n v="8.426799530000002"/>
    <n v="6.1894444444444474"/>
    <n v="5.244154"/>
    <n v="1.07"/>
    <n v="1"/>
    <n v="0"/>
    <n v="0"/>
    <n v="0"/>
    <s v="Wed 25-Apr-2018"/>
  </r>
  <r>
    <d v="2018-04-26T00:00:00"/>
    <s v="26 Thu"/>
    <x v="3"/>
    <x v="0"/>
    <n v="11860"/>
    <n v="5.7188888888888894"/>
    <n v="8.3526832099999986"/>
    <n v="5.7188888888888894"/>
    <n v="4.5848677000000002"/>
    <n v="1.097777777777778"/>
    <n v="1"/>
    <n v="0"/>
    <n v="0"/>
    <n v="0"/>
    <s v="Thu 26-Apr-2018"/>
  </r>
  <r>
    <d v="2018-04-27T00:00:00"/>
    <s v="27 Fri"/>
    <x v="3"/>
    <x v="0"/>
    <n v="12966"/>
    <n v="4.9319444444444436"/>
    <n v="10.374028210000001"/>
    <n v="4.9116666666666662"/>
    <n v="7.8428335000000002"/>
    <n v="1.690277777777778"/>
    <n v="1"/>
    <n v="0"/>
    <n v="0"/>
    <n v="0"/>
    <s v="Fri 27-Apr-2018"/>
  </r>
  <r>
    <d v="2018-04-28T00:00:00"/>
    <s v="28 Sat"/>
    <x v="3"/>
    <x v="0"/>
    <n v="4998"/>
    <n v="2.339166666666666"/>
    <n v="3.7112465499999998"/>
    <n v="2.339166666666666"/>
    <n v="2.5613573000000001"/>
    <n v="0.62027777777777782"/>
    <n v="0"/>
    <n v="0"/>
    <n v="0"/>
    <n v="0"/>
    <s v="Sat 28-Apr-2018"/>
  </r>
  <r>
    <d v="2018-04-29T00:00:00"/>
    <s v="29 Sun"/>
    <x v="3"/>
    <x v="0"/>
    <n v="10429"/>
    <n v="3.7161111111111111"/>
    <n v="8.07753677"/>
    <n v="3.7161111111111111"/>
    <n v="5.859579000000001"/>
    <n v="1.3774999999999999"/>
    <n v="1"/>
    <n v="0"/>
    <n v="0"/>
    <n v="0"/>
    <s v="Sun 29-Apr-2018"/>
  </r>
  <r>
    <d v="2018-04-30T00:00:00"/>
    <s v="30 Mon"/>
    <x v="3"/>
    <x v="0"/>
    <n v="9864"/>
    <n v="3.4036111111111111"/>
    <n v="7.8007136000000008"/>
    <n v="3.4011111111111112"/>
    <n v="6.2765949999999986"/>
    <n v="1.437777777777778"/>
    <n v="0"/>
    <n v="0"/>
    <n v="0"/>
    <n v="0"/>
    <s v="Mon 30-Apr-2018"/>
  </r>
  <r>
    <d v="2018-05-01T00:00:00"/>
    <s v="01 Tue"/>
    <x v="4"/>
    <x v="0"/>
    <n v="9826"/>
    <n v="3.1724999999999999"/>
    <n v="7.213883"/>
    <n v="3.071111111111112"/>
    <n v="5.5921059999999994"/>
    <n v="1.1399999999999999"/>
    <n v="0"/>
    <n v="0"/>
    <n v="0"/>
    <n v="0"/>
    <s v="Tue 01-May-2018"/>
  </r>
  <r>
    <d v="2018-05-02T00:00:00"/>
    <s v="02 Wed"/>
    <x v="4"/>
    <x v="0"/>
    <n v="8735"/>
    <n v="2.4869444444444442"/>
    <n v="7.3706242000000008"/>
    <n v="2.4869444444444442"/>
    <n v="6.5845599999999997"/>
    <n v="1.2911111111111111"/>
    <n v="0"/>
    <n v="0"/>
    <n v="0"/>
    <n v="1"/>
    <s v="Wed 02-May-2018"/>
  </r>
  <r>
    <d v="2018-05-03T00:00:00"/>
    <s v="03 Thu"/>
    <x v="4"/>
    <x v="0"/>
    <n v="1367"/>
    <n v="2.874166666666667"/>
    <n v="0.89288237999999986"/>
    <n v="2.7713888888888891"/>
    <n v="0.27590999999999999"/>
    <n v="9.6388888888888885E-2"/>
    <n v="0"/>
    <n v="1"/>
    <n v="1"/>
    <n v="0"/>
    <s v="Thu 03-May-2018"/>
  </r>
  <r>
    <d v="2018-05-04T00:00:00"/>
    <s v="04 Fri"/>
    <x v="4"/>
    <x v="0"/>
    <n v="12458"/>
    <n v="3.1213888888888879"/>
    <n v="9.3271592400000003"/>
    <n v="3.1213888888888879"/>
    <n v="8.9764939999999989"/>
    <n v="1.868611111111111"/>
    <n v="1"/>
    <n v="0"/>
    <n v="0"/>
    <n v="0"/>
    <s v="Fri 04-May-2018"/>
  </r>
  <r>
    <d v="2018-05-05T00:00:00"/>
    <s v="05 Sat"/>
    <x v="4"/>
    <x v="0"/>
    <n v="13188"/>
    <n v="3.1986111111111111"/>
    <n v="9.7983517500000019"/>
    <n v="3.1986111111111111"/>
    <n v="9.3793849999999992"/>
    <n v="1.9894444444444439"/>
    <n v="1"/>
    <n v="0"/>
    <n v="0"/>
    <n v="0"/>
    <s v="Sat 05-May-2018"/>
  </r>
  <r>
    <d v="2018-05-06T00:00:00"/>
    <s v="06 Sun"/>
    <x v="4"/>
    <x v="0"/>
    <n v="12896"/>
    <n v="3.6616666666666671"/>
    <n v="10.404566383000001"/>
    <n v="3.580555555555557"/>
    <n v="9.7028529999999993"/>
    <n v="1.824444444444445"/>
    <n v="1"/>
    <n v="0"/>
    <n v="0"/>
    <n v="1"/>
    <s v="Sun 06-May-2018"/>
  </r>
  <r>
    <d v="2018-05-07T00:00:00"/>
    <s v="07 Mon"/>
    <x v="4"/>
    <x v="0"/>
    <n v="6393"/>
    <n v="4.221111111111111"/>
    <n v="5.1104494799999998"/>
    <n v="4.221111111111111"/>
    <n v="3.07266146"/>
    <n v="0.68222222222222217"/>
    <n v="0"/>
    <n v="0"/>
    <n v="0"/>
    <n v="0"/>
    <s v="Mon 07-May-2018"/>
  </r>
  <r>
    <d v="2018-05-08T00:00:00"/>
    <s v="08 Tue"/>
    <x v="4"/>
    <x v="0"/>
    <n v="12359"/>
    <n v="3.9350000000000009"/>
    <n v="9.7336173600000002"/>
    <n v="3.9350000000000009"/>
    <n v="8.6585260000000002"/>
    <n v="1.8736111111111109"/>
    <n v="1"/>
    <n v="0"/>
    <n v="0"/>
    <n v="0"/>
    <s v="Tue 08-May-2018"/>
  </r>
  <r>
    <d v="2018-05-09T00:00:00"/>
    <s v="09 Wed"/>
    <x v="4"/>
    <x v="0"/>
    <n v="5778"/>
    <n v="2.9508333333333341"/>
    <n v="4.4828802800000007"/>
    <n v="2.9508333333333341"/>
    <n v="2.4093589999999998"/>
    <n v="0.58611111111111114"/>
    <n v="0"/>
    <n v="0"/>
    <n v="0"/>
    <n v="0"/>
    <s v="Wed 09-May-2018"/>
  </r>
  <r>
    <d v="2018-05-10T00:00:00"/>
    <s v="10 Thu"/>
    <x v="4"/>
    <x v="0"/>
    <n v="13693"/>
    <n v="5.2272222222222222"/>
    <n v="10.6169779"/>
    <n v="5.224444444444444"/>
    <n v="6.0476644000000004"/>
    <n v="1.4463888888888889"/>
    <n v="1"/>
    <n v="0"/>
    <n v="0"/>
    <n v="0"/>
    <s v="Thu 10-May-2018"/>
  </r>
  <r>
    <d v="2018-05-11T00:00:00"/>
    <s v="11 Fri"/>
    <x v="4"/>
    <x v="0"/>
    <n v="14932"/>
    <n v="5.4941666666666684"/>
    <n v="12.0809701"/>
    <n v="5.4941666666666684"/>
    <n v="8.9395498999999976"/>
    <n v="2.11"/>
    <n v="1"/>
    <n v="0"/>
    <n v="0"/>
    <n v="0"/>
    <s v="Fri 11-May-2018"/>
  </r>
  <r>
    <d v="2018-05-12T00:00:00"/>
    <s v="12 Sat"/>
    <x v="4"/>
    <x v="0"/>
    <n v="15974"/>
    <n v="4.7024999999999997"/>
    <n v="12.61785419000001"/>
    <n v="4.7024999999999997"/>
    <n v="9.3928516999999996"/>
    <n v="2.1561111111111111"/>
    <n v="1"/>
    <n v="0"/>
    <n v="0"/>
    <n v="0"/>
    <s v="Sat 12-May-2018"/>
  </r>
  <r>
    <d v="2018-05-13T00:00:00"/>
    <s v="13 Sun"/>
    <x v="4"/>
    <x v="0"/>
    <n v="14659"/>
    <n v="5.3183333333333316"/>
    <n v="12.64658217"/>
    <n v="5.3183333333333316"/>
    <n v="9.4672101999999985"/>
    <n v="1.7941666666666669"/>
    <n v="1"/>
    <n v="0"/>
    <n v="0"/>
    <n v="1"/>
    <s v="Sun 13-May-2018"/>
  </r>
  <r>
    <d v="2018-05-14T00:00:00"/>
    <s v="14 Mon"/>
    <x v="4"/>
    <x v="0"/>
    <n v="9954"/>
    <n v="5.346388888888888"/>
    <n v="7.4422801100000013"/>
    <n v="5.2436111111111101"/>
    <n v="3.6979834999999999"/>
    <n v="0.81222222222222229"/>
    <n v="0"/>
    <n v="0"/>
    <n v="0"/>
    <n v="0"/>
    <s v="Mon 14-May-2018"/>
  </r>
  <r>
    <d v="2018-05-15T00:00:00"/>
    <s v="15 Tue"/>
    <x v="4"/>
    <x v="0"/>
    <n v="9316"/>
    <n v="7.5672222222222238"/>
    <n v="6.9968245499999986"/>
    <n v="7.5672222222222238"/>
    <n v="2.767401"/>
    <n v="0.64722222222222225"/>
    <n v="0"/>
    <n v="0"/>
    <n v="0"/>
    <n v="0"/>
    <s v="Tue 15-May-2018"/>
  </r>
  <r>
    <d v="2018-05-16T00:00:00"/>
    <s v="16 Wed"/>
    <x v="4"/>
    <x v="0"/>
    <n v="5951"/>
    <n v="4.2033333333333323"/>
    <n v="4.341655224000001"/>
    <n v="4.1630555555555553"/>
    <n v="2.0724103999999999"/>
    <n v="0.54083333333333339"/>
    <n v="0"/>
    <n v="0"/>
    <n v="0"/>
    <n v="0"/>
    <s v="Wed 16-May-2018"/>
  </r>
  <r>
    <d v="2018-05-17T00:00:00"/>
    <s v="17 Thu"/>
    <x v="4"/>
    <x v="0"/>
    <n v="13964"/>
    <n v="4.5083333333333337"/>
    <n v="10.370676209999999"/>
    <n v="4.5083333333333337"/>
    <n v="7.7304706000000012"/>
    <n v="1.8213888888888889"/>
    <n v="1"/>
    <n v="0"/>
    <n v="0"/>
    <n v="0"/>
    <s v="Thu 17-May-2018"/>
  </r>
  <r>
    <d v="2018-05-18T00:00:00"/>
    <s v="18 Fri"/>
    <x v="4"/>
    <x v="0"/>
    <n v="10617"/>
    <n v="4.5963888888888906"/>
    <n v="7.6924426000000006"/>
    <n v="4.5963888888888906"/>
    <n v="4.5380373000000001"/>
    <n v="1.3344444444444441"/>
    <n v="1"/>
    <n v="0"/>
    <n v="0"/>
    <n v="0"/>
    <s v="Fri 18-May-2018"/>
  </r>
  <r>
    <d v="2018-05-19T00:00:00"/>
    <s v="19 Sat"/>
    <x v="4"/>
    <x v="0"/>
    <n v="10389"/>
    <n v="3.0169444444444449"/>
    <n v="8.1653001599999993"/>
    <n v="3.0169444444444449"/>
    <n v="7.303132999999999"/>
    <n v="1.4491666666666669"/>
    <n v="1"/>
    <n v="0"/>
    <n v="0"/>
    <n v="1"/>
    <s v="Sat 19-May-2018"/>
  </r>
  <r>
    <d v="2018-05-20T00:00:00"/>
    <s v="20 Sun"/>
    <x v="4"/>
    <x v="0"/>
    <n v="9734"/>
    <n v="2.6227777777777779"/>
    <n v="6.7327609300000004"/>
    <n v="2.6227777777777779"/>
    <n v="5.8674010000000001"/>
    <n v="1.3225"/>
    <n v="0"/>
    <n v="0"/>
    <n v="0"/>
    <n v="0"/>
    <s v="Sun 20-May-2018"/>
  </r>
  <r>
    <d v="2018-05-21T00:00:00"/>
    <s v="21 Mon"/>
    <x v="4"/>
    <x v="0"/>
    <n v="8523"/>
    <n v="2.97"/>
    <n v="6.2577527099999992"/>
    <n v="2.7663888888888888"/>
    <n v="4.2310549999999996"/>
    <n v="0.98388888888888881"/>
    <n v="0"/>
    <n v="0"/>
    <n v="0"/>
    <n v="0"/>
    <s v="Mon 21-May-2018"/>
  </r>
  <r>
    <d v="2018-05-22T00:00:00"/>
    <s v="22 Tue"/>
    <x v="4"/>
    <x v="0"/>
    <n v="8288"/>
    <n v="2.9186111111111108"/>
    <n v="6.49995878"/>
    <n v="2.9186111111111108"/>
    <n v="5.0760100000000001"/>
    <n v="0.99750000000000005"/>
    <n v="0"/>
    <n v="0"/>
    <n v="0"/>
    <n v="1"/>
    <s v="Tue 22-May-2018"/>
  </r>
  <r>
    <d v="2018-05-23T00:00:00"/>
    <s v="23 Wed"/>
    <x v="4"/>
    <x v="0"/>
    <n v="17288"/>
    <n v="7.1641666666666692"/>
    <n v="13.47292193"/>
    <n v="7.1641666666666692"/>
    <n v="10.301413"/>
    <n v="2.3216666666666672"/>
    <n v="1"/>
    <n v="0"/>
    <n v="0"/>
    <n v="0"/>
    <s v="Wed 23-May-2018"/>
  </r>
  <r>
    <d v="2018-05-24T00:00:00"/>
    <s v="24 Thu"/>
    <x v="4"/>
    <x v="0"/>
    <n v="10858"/>
    <n v="4.2702777777777792"/>
    <n v="9.4923309299999996"/>
    <n v="4.2702777777777792"/>
    <n v="7.5544557000000001"/>
    <n v="1.426944444444445"/>
    <n v="1"/>
    <n v="0"/>
    <n v="0"/>
    <n v="1"/>
    <s v="Thu 24-May-2018"/>
  </r>
  <r>
    <d v="2018-05-25T00:00:00"/>
    <s v="25 Fri"/>
    <x v="4"/>
    <x v="0"/>
    <n v="1505"/>
    <n v="1.809722222222222"/>
    <n v="1.03258099"/>
    <n v="1.809722222222222"/>
    <m/>
    <m/>
    <n v="0"/>
    <n v="1"/>
    <n v="1"/>
    <n v="0"/>
    <s v="Fri 25-May-2018"/>
  </r>
  <r>
    <d v="2018-05-26T00:00:00"/>
    <s v="26 Sat"/>
    <x v="4"/>
    <x v="0"/>
    <n v="12397"/>
    <n v="3.1508333333333329"/>
    <n v="11.091024920000001"/>
    <n v="3.1508333333333329"/>
    <n v="9.650722"/>
    <n v="1.7905555555555559"/>
    <n v="1"/>
    <n v="0"/>
    <n v="0"/>
    <n v="1"/>
    <s v="Sat 26-May-2018"/>
  </r>
  <r>
    <d v="2018-05-27T00:00:00"/>
    <s v="27 Sun"/>
    <x v="4"/>
    <x v="0"/>
    <n v="11681"/>
    <n v="2.660833333333334"/>
    <n v="10.96062272"/>
    <n v="2.660833333333334"/>
    <n v="10.207004"/>
    <n v="1.7647222222222221"/>
    <n v="1"/>
    <n v="0"/>
    <n v="0"/>
    <n v="1"/>
    <s v="Sun 27-May-2018"/>
  </r>
  <r>
    <d v="2018-05-28T00:00:00"/>
    <s v="28 Mon"/>
    <x v="4"/>
    <x v="0"/>
    <n v="14898"/>
    <n v="5.0527777777777754"/>
    <n v="13.221209030000001"/>
    <n v="5.0527777777777754"/>
    <n v="10.742615600000001"/>
    <n v="2.0533333333333328"/>
    <n v="1"/>
    <n v="0"/>
    <n v="0"/>
    <n v="1"/>
    <s v="Mon 28-May-2018"/>
  </r>
  <r>
    <d v="2018-05-29T00:00:00"/>
    <s v="29 Tue"/>
    <x v="4"/>
    <x v="0"/>
    <n v="12000"/>
    <n v="4.9675000000000011"/>
    <n v="9.6713802720000022"/>
    <n v="4.9455555555555568"/>
    <n v="8.1135850000000005"/>
    <n v="1.5872222222222221"/>
    <n v="1"/>
    <n v="0"/>
    <n v="0"/>
    <n v="1"/>
    <s v="Tue 29-May-2018"/>
  </r>
  <r>
    <d v="2018-05-30T00:00:00"/>
    <s v="30 Wed"/>
    <x v="4"/>
    <x v="0"/>
    <n v="10217"/>
    <n v="4.7713888888888896"/>
    <n v="8.1923077699999975"/>
    <n v="4.7713888888888896"/>
    <n v="6.5946040000000012"/>
    <n v="1.331388888888889"/>
    <n v="1"/>
    <n v="0"/>
    <n v="0"/>
    <n v="0"/>
    <s v="Wed 30-May-2018"/>
  </r>
  <r>
    <d v="2018-05-31T00:00:00"/>
    <s v="31 Thu"/>
    <x v="4"/>
    <x v="0"/>
    <n v="10767"/>
    <n v="5.5733333333333333"/>
    <n v="8.9375014100000012"/>
    <n v="5.5733333333333333"/>
    <n v="6.1001499999999993"/>
    <n v="1.098888888888889"/>
    <n v="1"/>
    <n v="0"/>
    <n v="0"/>
    <n v="1"/>
    <s v="Thu 31-May-2018"/>
  </r>
  <r>
    <d v="2018-06-01T00:00:00"/>
    <s v="01 Fri"/>
    <x v="5"/>
    <x v="0"/>
    <n v="11507"/>
    <n v="4.249722222222224"/>
    <n v="9.0460668199999983"/>
    <n v="4.249722222222224"/>
    <n v="7.3031079999999999"/>
    <n v="1.6475"/>
    <n v="1"/>
    <n v="0"/>
    <n v="0"/>
    <n v="0"/>
    <s v="Fri 01-Jun-2018"/>
  </r>
  <r>
    <d v="2018-06-02T00:00:00"/>
    <s v="02 Sat"/>
    <x v="5"/>
    <x v="0"/>
    <n v="14762"/>
    <n v="4.8386111111111134"/>
    <n v="11.116052010000001"/>
    <n v="4.7358333333333347"/>
    <n v="8.8638169999999992"/>
    <n v="1.826944444444444"/>
    <n v="1"/>
    <n v="0"/>
    <n v="0"/>
    <n v="0"/>
    <s v="Sat 02-Jun-2018"/>
  </r>
  <r>
    <d v="2018-06-03T00:00:00"/>
    <s v="03 Sun"/>
    <x v="5"/>
    <x v="0"/>
    <n v="13588"/>
    <n v="3.2511111111111108"/>
    <n v="11.931020630000001"/>
    <n v="3.2511111111111108"/>
    <n v="9.9508719999999986"/>
    <n v="1.785555555555556"/>
    <n v="1"/>
    <n v="0"/>
    <n v="0"/>
    <n v="1"/>
    <s v="Sun 03-Jun-2018"/>
  </r>
  <r>
    <d v="2018-06-04T00:00:00"/>
    <s v="04 Mon"/>
    <x v="5"/>
    <x v="0"/>
    <n v="13337"/>
    <n v="4.5758333333333354"/>
    <n v="11.7541835"/>
    <n v="4.5758333333333354"/>
    <n v="9.5703049999999994"/>
    <n v="1.600555555555556"/>
    <n v="1"/>
    <n v="0"/>
    <n v="0"/>
    <n v="1"/>
    <s v="Mon 04-Jun-2018"/>
  </r>
  <r>
    <d v="2018-06-05T00:00:00"/>
    <s v="05 Tue"/>
    <x v="5"/>
    <x v="0"/>
    <n v="13628"/>
    <n v="4.3511111111111127"/>
    <n v="11.53548436"/>
    <n v="4.3511111111111127"/>
    <n v="10.71433"/>
    <n v="1.9616666666666669"/>
    <n v="1"/>
    <n v="0"/>
    <n v="0"/>
    <n v="1"/>
    <s v="Tue 05-Jun-2018"/>
  </r>
  <r>
    <d v="2018-06-06T00:00:00"/>
    <s v="06 Wed"/>
    <x v="5"/>
    <x v="0"/>
    <n v="11622"/>
    <n v="2.430277777777778"/>
    <n v="10.58124099"/>
    <n v="2.430277777777778"/>
    <n v="10.411504000000001"/>
    <n v="1.776388888888889"/>
    <n v="1"/>
    <n v="0"/>
    <n v="0"/>
    <n v="1"/>
    <s v="Wed 06-Jun-2018"/>
  </r>
  <r>
    <d v="2018-06-07T00:00:00"/>
    <s v="07 Thu"/>
    <x v="5"/>
    <x v="0"/>
    <n v="7185"/>
    <n v="2.9972222222222231"/>
    <n v="6.6951504699999997"/>
    <n v="2.973611111111111"/>
    <n v="5.5852969999999997"/>
    <n v="0.8208333333333333"/>
    <n v="0"/>
    <n v="0"/>
    <n v="0"/>
    <n v="1"/>
    <s v="Thu 07-Jun-2018"/>
  </r>
  <r>
    <d v="2018-06-08T00:00:00"/>
    <s v="08 Fri"/>
    <x v="5"/>
    <x v="0"/>
    <n v="13136"/>
    <n v="3.994444444444444"/>
    <n v="12.366823678999999"/>
    <n v="3.9661111111111111"/>
    <n v="11.912079"/>
    <n v="1.888333333333333"/>
    <n v="1"/>
    <n v="0"/>
    <n v="0"/>
    <n v="1"/>
    <s v="Fri 08-Jun-2018"/>
  </r>
  <r>
    <d v="2018-06-09T00:00:00"/>
    <s v="09 Sat"/>
    <x v="5"/>
    <x v="0"/>
    <n v="13325"/>
    <n v="3.526388888888889"/>
    <n v="11.817942950000001"/>
    <n v="3.526388888888889"/>
    <n v="11.130625"/>
    <n v="1.9655555555555559"/>
    <n v="1"/>
    <n v="0"/>
    <n v="0"/>
    <n v="1"/>
    <s v="Sat 09-Jun-2018"/>
  </r>
  <r>
    <d v="2018-06-10T00:00:00"/>
    <s v="10 Sun"/>
    <x v="5"/>
    <x v="0"/>
    <n v="13348"/>
    <n v="3.6536111111111111"/>
    <n v="11.537928450000001"/>
    <n v="3.6536111111111111"/>
    <n v="10.734057"/>
    <n v="1.8247222222222219"/>
    <n v="1"/>
    <n v="0"/>
    <n v="0"/>
    <n v="1"/>
    <s v="Sun 10-Jun-2018"/>
  </r>
  <r>
    <d v="2018-06-11T00:00:00"/>
    <s v="11 Mon"/>
    <x v="5"/>
    <x v="0"/>
    <n v="13535"/>
    <n v="4.4544444444444444"/>
    <n v="11.543431679999999"/>
    <n v="4.4544444444444444"/>
    <n v="9.9612079999999992"/>
    <n v="1.7730555555555561"/>
    <n v="1"/>
    <n v="0"/>
    <n v="0"/>
    <n v="1"/>
    <s v="Mon 11-Jun-2018"/>
  </r>
  <r>
    <d v="2018-06-12T00:00:00"/>
    <s v="12 Tue"/>
    <x v="5"/>
    <x v="0"/>
    <n v="12485"/>
    <n v="5.3050000000000006"/>
    <n v="8.6452685500000008"/>
    <n v="5.3050000000000006"/>
    <n v="6.5530907000000003"/>
    <n v="1.628333333333333"/>
    <n v="1"/>
    <n v="0"/>
    <n v="0"/>
    <n v="0"/>
    <s v="Tue 12-Jun-2018"/>
  </r>
  <r>
    <d v="2018-06-13T00:00:00"/>
    <s v="13 Wed"/>
    <x v="5"/>
    <x v="0"/>
    <n v="21302"/>
    <n v="6.5508333333333342"/>
    <n v="17.946741759999998"/>
    <n v="6.5508333333333342"/>
    <n v="13.543792"/>
    <n v="2.7969444444444451"/>
    <n v="1"/>
    <n v="0"/>
    <n v="0"/>
    <n v="0"/>
    <s v="Wed 13-Jun-2018"/>
  </r>
  <r>
    <d v="2018-06-14T00:00:00"/>
    <s v="14 Thu"/>
    <x v="5"/>
    <x v="0"/>
    <n v="13236"/>
    <n v="5.7188888888888902"/>
    <n v="9.6451675099999985"/>
    <n v="5.7188888888888902"/>
    <n v="6.9151068000000011"/>
    <n v="1.663333333333334"/>
    <n v="1"/>
    <n v="0"/>
    <n v="0"/>
    <n v="0"/>
    <s v="Thu 14-Jun-2018"/>
  </r>
  <r>
    <d v="2018-06-15T00:00:00"/>
    <s v="15 Fri"/>
    <x v="5"/>
    <x v="0"/>
    <n v="12287"/>
    <n v="5.7363888888888894"/>
    <n v="9.4954736059999956"/>
    <n v="5.7363888888888894"/>
    <n v="6.712574"/>
    <n v="1.4786111111111111"/>
    <n v="1"/>
    <n v="0"/>
    <n v="0"/>
    <n v="0"/>
    <s v="Fri 15-Jun-2018"/>
  </r>
  <r>
    <d v="2018-06-16T00:00:00"/>
    <s v="16 Sat"/>
    <x v="5"/>
    <x v="0"/>
    <n v="12506"/>
    <n v="3.2283333333333339"/>
    <n v="8.7469693899999985"/>
    <n v="3.2283333333333339"/>
    <n v="8.0406499999999994"/>
    <n v="1.931944444444444"/>
    <n v="1"/>
    <n v="0"/>
    <n v="0"/>
    <n v="0"/>
    <s v="Sat 16-Jun-2018"/>
  </r>
  <r>
    <d v="2018-06-17T00:00:00"/>
    <s v="17 Sun"/>
    <x v="5"/>
    <x v="0"/>
    <n v="13534"/>
    <n v="3.3491666666666671"/>
    <n v="10.054653699999999"/>
    <n v="3.3491666666666671"/>
    <n v="9.1156960000000016"/>
    <n v="1.9858333333333329"/>
    <n v="1"/>
    <n v="0"/>
    <n v="0"/>
    <n v="0"/>
    <s v="Sun 17-Jun-2018"/>
  </r>
  <r>
    <d v="2018-06-18T00:00:00"/>
    <s v="18 Mon"/>
    <x v="5"/>
    <x v="0"/>
    <n v="14796"/>
    <n v="3.4388888888888891"/>
    <n v="11.77158176"/>
    <n v="3.4388888888888891"/>
    <n v="11.189669"/>
    <n v="2.1594444444444441"/>
    <n v="1"/>
    <n v="0"/>
    <n v="0"/>
    <n v="1"/>
    <s v="Mon 18-Jun-2018"/>
  </r>
  <r>
    <d v="2018-06-19T00:00:00"/>
    <s v="19 Tue"/>
    <x v="5"/>
    <x v="0"/>
    <n v="16895"/>
    <n v="6.6011111111111127"/>
    <n v="13.442570679999999"/>
    <n v="6.6011111111111127"/>
    <n v="10.6744357"/>
    <n v="2.288333333333334"/>
    <n v="1"/>
    <n v="0"/>
    <n v="0"/>
    <n v="0"/>
    <s v="Tue 19-Jun-2018"/>
  </r>
  <r>
    <d v="2018-06-20T00:00:00"/>
    <s v="20 Wed"/>
    <x v="5"/>
    <x v="0"/>
    <n v="14187"/>
    <n v="4.7225000000000019"/>
    <n v="11.0585133"/>
    <n v="4.7225000000000019"/>
    <n v="8.6569624999999988"/>
    <n v="1.9541666666666671"/>
    <n v="1"/>
    <n v="0"/>
    <n v="0"/>
    <n v="0"/>
    <s v="Wed 20-Jun-2018"/>
  </r>
  <r>
    <d v="2018-06-21T00:00:00"/>
    <s v="21 Thu"/>
    <x v="5"/>
    <x v="0"/>
    <n v="14088"/>
    <n v="5.4175000000000013"/>
    <n v="10.51217892"/>
    <n v="5.4175000000000013"/>
    <n v="6.8633438999999976"/>
    <n v="1.5419444444444439"/>
    <n v="1"/>
    <n v="0"/>
    <n v="0"/>
    <n v="0"/>
    <s v="Thu 21-Jun-2018"/>
  </r>
  <r>
    <d v="2018-06-22T00:00:00"/>
    <s v="22 Fri"/>
    <x v="5"/>
    <x v="0"/>
    <n v="10177"/>
    <n v="3.100277777777777"/>
    <n v="7.7644752800000019"/>
    <n v="3.100277777777777"/>
    <n v="6.2086920000000001"/>
    <n v="1.267222222222222"/>
    <n v="1"/>
    <n v="0"/>
    <n v="0"/>
    <n v="0"/>
    <s v="Fri 22-Jun-2018"/>
  </r>
  <r>
    <d v="2018-06-23T00:00:00"/>
    <s v="23 Sat"/>
    <x v="5"/>
    <x v="0"/>
    <n v="14263"/>
    <n v="3.7177777777777798"/>
    <n v="9.9175174000000013"/>
    <n v="3.7177777777777798"/>
    <n v="8.1365019999999983"/>
    <n v="1.9875"/>
    <n v="1"/>
    <n v="0"/>
    <n v="0"/>
    <n v="0"/>
    <s v="Sat 23-Jun-2018"/>
  </r>
  <r>
    <d v="2018-06-24T00:00:00"/>
    <s v="24 Sun"/>
    <x v="5"/>
    <x v="0"/>
    <n v="12693"/>
    <n v="3.748055555555557"/>
    <n v="9.5123256699999974"/>
    <n v="3.748055555555557"/>
    <n v="7.5398759999999996"/>
    <n v="1.7416666666666669"/>
    <n v="1"/>
    <n v="0"/>
    <n v="0"/>
    <n v="0"/>
    <s v="Sun 24-Jun-2018"/>
  </r>
  <r>
    <d v="2018-06-25T00:00:00"/>
    <s v="25 Mon"/>
    <x v="5"/>
    <x v="0"/>
    <n v="12675"/>
    <n v="3.2930555555555561"/>
    <n v="9.9949612099999978"/>
    <n v="3.21"/>
    <n v="8.980519000000001"/>
    <n v="1.802777777777778"/>
    <n v="1"/>
    <n v="0"/>
    <n v="0"/>
    <n v="0"/>
    <s v="Mon 25-Jun-2018"/>
  </r>
  <r>
    <d v="2018-06-26T00:00:00"/>
    <s v="26 Tue"/>
    <x v="5"/>
    <x v="0"/>
    <n v="11157"/>
    <n v="3.5477777777777768"/>
    <n v="8.6640503000000013"/>
    <n v="3.5477777777777768"/>
    <n v="5.029426"/>
    <n v="1.0016666666666669"/>
    <n v="1"/>
    <n v="0"/>
    <n v="0"/>
    <n v="1"/>
    <s v="Tue 26-Jun-2018"/>
  </r>
  <r>
    <d v="2018-06-27T00:00:00"/>
    <s v="27 Wed"/>
    <x v="5"/>
    <x v="0"/>
    <n v="13606"/>
    <n v="5.5608333333333331"/>
    <n v="10.06153233"/>
    <n v="5.5608333333333331"/>
    <n v="6.7843893000000008"/>
    <n v="1.545277777777778"/>
    <n v="1"/>
    <n v="0"/>
    <n v="0"/>
    <n v="0"/>
    <s v="Wed 27-Jun-2018"/>
  </r>
  <r>
    <d v="2018-06-28T00:00:00"/>
    <s v="28 Thu"/>
    <x v="5"/>
    <x v="0"/>
    <n v="13360"/>
    <n v="2.955277777777777"/>
    <n v="9.6500960399999993"/>
    <n v="2.955277777777777"/>
    <n v="7.994637"/>
    <n v="1.8666666666666669"/>
    <n v="1"/>
    <n v="0"/>
    <n v="0"/>
    <n v="0"/>
    <s v="Thu 28-Jun-2018"/>
  </r>
  <r>
    <d v="2018-06-29T00:00:00"/>
    <s v="29 Fri"/>
    <x v="5"/>
    <x v="0"/>
    <n v="10569"/>
    <n v="5.3611111111111107"/>
    <n v="7.8344185100000017"/>
    <n v="5.3611111111111107"/>
    <n v="4.3909699999999994"/>
    <n v="1.0674999999999999"/>
    <n v="1"/>
    <n v="0"/>
    <n v="0"/>
    <n v="0"/>
    <s v="Fri 29-Jun-2018"/>
  </r>
  <r>
    <d v="2018-06-30T00:00:00"/>
    <s v="30 Sat"/>
    <x v="5"/>
    <x v="0"/>
    <n v="10549"/>
    <n v="2.3105555555555561"/>
    <n v="8.0470173900000006"/>
    <n v="2.3105555555555561"/>
    <n v="7.5335680000000007"/>
    <n v="1.493333333333333"/>
    <n v="1"/>
    <n v="0"/>
    <n v="0"/>
    <n v="1"/>
    <s v="Sat 30-Jun-2018"/>
  </r>
  <r>
    <d v="2018-07-01T00:00:00"/>
    <s v="01 Sun"/>
    <x v="6"/>
    <x v="0"/>
    <n v="14604"/>
    <n v="5.9030555555555573"/>
    <n v="10.1567621"/>
    <n v="5.9030555555555573"/>
    <n v="8.5591289999999987"/>
    <n v="1.9333333333333329"/>
    <n v="1"/>
    <n v="0"/>
    <n v="0"/>
    <n v="0"/>
    <s v="Sun 01-Jul-2018"/>
  </r>
  <r>
    <d v="2018-07-02T00:00:00"/>
    <s v="02 Mon"/>
    <x v="6"/>
    <x v="0"/>
    <n v="9069"/>
    <n v="3.272222222222223"/>
    <n v="7.1937978799999991"/>
    <n v="3.1694444444444438"/>
    <n v="6.5669379999999986"/>
    <n v="1.2511111111111111"/>
    <n v="0"/>
    <n v="0"/>
    <n v="0"/>
    <n v="1"/>
    <s v="Mon 02-Jul-2018"/>
  </r>
  <r>
    <d v="2018-07-03T00:00:00"/>
    <s v="03 Tue"/>
    <x v="6"/>
    <x v="0"/>
    <n v="13827"/>
    <n v="3.5697222222222229"/>
    <n v="10.701168620000001"/>
    <n v="3.5697222222222229"/>
    <n v="9.0725829999999981"/>
    <n v="1.9080555555555561"/>
    <n v="1"/>
    <n v="0"/>
    <n v="0"/>
    <n v="0"/>
    <s v="Tue 03-Jul-2018"/>
  </r>
  <r>
    <d v="2018-07-04T00:00:00"/>
    <s v="04 Wed"/>
    <x v="6"/>
    <x v="0"/>
    <n v="12679"/>
    <n v="4.7933333333333339"/>
    <n v="9.1974684999999994"/>
    <n v="4.5166666666666657"/>
    <n v="7.3020110000000003"/>
    <n v="1.634722222222222"/>
    <n v="1"/>
    <n v="0"/>
    <n v="0"/>
    <n v="0"/>
    <s v="Wed 04-Jul-2018"/>
  </r>
  <r>
    <d v="2018-07-05T00:00:00"/>
    <s v="05 Thu"/>
    <x v="6"/>
    <x v="0"/>
    <n v="9788"/>
    <n v="5.6422222222222214"/>
    <n v="7.1964911100000011"/>
    <n v="5.3227777777777767"/>
    <n v="3.988788"/>
    <n v="0.91944444444444451"/>
    <n v="0"/>
    <n v="0"/>
    <n v="0"/>
    <n v="0"/>
    <s v="Thu 05-Jul-2018"/>
  </r>
  <r>
    <d v="2018-07-06T00:00:00"/>
    <s v="06 Fri"/>
    <x v="6"/>
    <x v="0"/>
    <n v="15353"/>
    <n v="7.7647222222222254"/>
    <n v="11.10873773"/>
    <n v="7.3536111111111131"/>
    <n v="7.9044950000000007"/>
    <n v="1.8566666666666669"/>
    <n v="1"/>
    <n v="0"/>
    <n v="0"/>
    <n v="0"/>
    <s v="Fri 06-Jul-2018"/>
  </r>
  <r>
    <d v="2018-07-07T00:00:00"/>
    <s v="07 Sat"/>
    <x v="6"/>
    <x v="0"/>
    <n v="939"/>
    <n v="1.237222222222222"/>
    <n v="0.63318463999999997"/>
    <n v="1.237222222222222"/>
    <n v="1.0575599999999999E-2"/>
    <n v="3.6111111111111109E-3"/>
    <n v="0"/>
    <n v="1"/>
    <n v="1"/>
    <n v="0"/>
    <s v="Sat 07-Jul-2018"/>
  </r>
  <r>
    <d v="2018-07-08T00:00:00"/>
    <s v="08 Sun"/>
    <x v="6"/>
    <x v="0"/>
    <n v="2161"/>
    <n v="1.8727777777777781"/>
    <n v="1.5007731"/>
    <n v="1.8727777777777781"/>
    <n v="0.27469900000000003"/>
    <n v="7.9444444444444443E-2"/>
    <n v="0"/>
    <n v="1"/>
    <n v="2"/>
    <n v="0"/>
    <s v="Sun 08-Jul-2018"/>
  </r>
  <r>
    <d v="2018-07-09T00:00:00"/>
    <s v="09 Mon"/>
    <x v="6"/>
    <x v="0"/>
    <n v="15795"/>
    <n v="7.3530555555555557"/>
    <n v="12.17534878"/>
    <n v="7.3530555555555557"/>
    <n v="8.7830650000000006"/>
    <n v="1.8444444444444441"/>
    <n v="1"/>
    <n v="0"/>
    <n v="0"/>
    <n v="0"/>
    <s v="Mon 09-Jul-2018"/>
  </r>
  <r>
    <d v="2018-07-10T00:00:00"/>
    <s v="10 Tue"/>
    <x v="6"/>
    <x v="0"/>
    <n v="15980"/>
    <n v="4.9875000000000007"/>
    <n v="12.48906672"/>
    <n v="4.9875000000000007"/>
    <n v="10.892512999999999"/>
    <n v="2.2652777777777779"/>
    <n v="1"/>
    <n v="0"/>
    <n v="0"/>
    <n v="0"/>
    <s v="Tue 10-Jul-2018"/>
  </r>
  <r>
    <d v="2018-07-11T00:00:00"/>
    <s v="11 Wed"/>
    <x v="6"/>
    <x v="0"/>
    <n v="15183"/>
    <n v="7.550833333333336"/>
    <n v="10.13052141"/>
    <n v="7.550833333333336"/>
    <n v="6.7288060000000014"/>
    <n v="1.776111111111111"/>
    <n v="1"/>
    <n v="0"/>
    <n v="0"/>
    <n v="0"/>
    <s v="Wed 11-Jul-2018"/>
  </r>
  <r>
    <d v="2018-07-12T00:00:00"/>
    <s v="12 Thu"/>
    <x v="6"/>
    <x v="0"/>
    <n v="13855"/>
    <n v="5.3452777777777776"/>
    <n v="9.0064259999999994"/>
    <n v="5.3452777777777776"/>
    <n v="7.5257859999999992"/>
    <n v="1.885"/>
    <n v="1"/>
    <n v="0"/>
    <n v="0"/>
    <n v="0"/>
    <s v="Thu 12-Jul-2018"/>
  </r>
  <r>
    <d v="2018-07-13T00:00:00"/>
    <s v="13 Fri"/>
    <x v="6"/>
    <x v="0"/>
    <n v="17800"/>
    <n v="7.6441666666666714"/>
    <n v="11.728260000000001"/>
    <n v="7.6441666666666714"/>
    <n v="9.2747599999999988"/>
    <n v="2.318888888888889"/>
    <n v="1"/>
    <n v="0"/>
    <n v="0"/>
    <n v="0"/>
    <s v="Fri 13-Jul-2018"/>
  </r>
  <r>
    <d v="2018-07-14T00:00:00"/>
    <s v="14 Sat"/>
    <x v="6"/>
    <x v="0"/>
    <n v="12079"/>
    <n v="7.2697222222222253"/>
    <n v="7.8276599999999972"/>
    <n v="7.2697222222222253"/>
    <n v="5.4377599999999999"/>
    <n v="1.418333333333333"/>
    <n v="1"/>
    <n v="0"/>
    <n v="0"/>
    <n v="0"/>
    <s v="Sat 14-Jul-2018"/>
  </r>
  <r>
    <d v="2018-07-15T00:00:00"/>
    <s v="15 Sun"/>
    <x v="6"/>
    <x v="0"/>
    <n v="17695"/>
    <n v="5.1777777777777771"/>
    <n v="12.045634"/>
    <n v="5.1777777777777771"/>
    <n v="10.438654"/>
    <n v="2.4941666666666671"/>
    <n v="1"/>
    <n v="0"/>
    <n v="0"/>
    <n v="0"/>
    <s v="Sun 15-Jul-2018"/>
  </r>
  <r>
    <d v="2018-07-16T00:00:00"/>
    <s v="16 Mon"/>
    <x v="6"/>
    <x v="0"/>
    <n v="13152"/>
    <n v="4.8024999999999993"/>
    <n v="8.7271210000000004"/>
    <n v="4.8024999999999993"/>
    <n v="6.7071609999999993"/>
    <n v="1.660555555555556"/>
    <n v="1"/>
    <n v="0"/>
    <n v="0"/>
    <n v="0"/>
    <s v="Mon 16-Jul-2018"/>
  </r>
  <r>
    <d v="2018-07-17T00:00:00"/>
    <s v="17 Tue"/>
    <x v="6"/>
    <x v="0"/>
    <n v="15403"/>
    <n v="7.9336111111111141"/>
    <n v="10.335827"/>
    <n v="7.9336111111111141"/>
    <n v="6.2935839999999992"/>
    <n v="1.7188888888888889"/>
    <n v="1"/>
    <n v="0"/>
    <n v="0"/>
    <n v="0"/>
    <s v="Tue 17-Jul-2018"/>
  </r>
  <r>
    <d v="2018-07-18T00:00:00"/>
    <s v="18 Wed"/>
    <x v="6"/>
    <x v="0"/>
    <n v="10980"/>
    <n v="7.4866666666666699"/>
    <n v="7.4960279999999999"/>
    <n v="7.4866666666666699"/>
    <n v="3.7397279999999999"/>
    <n v="1.124166666666667"/>
    <n v="1"/>
    <n v="0"/>
    <n v="0"/>
    <n v="0"/>
    <s v="Wed 18-Jul-2018"/>
  </r>
  <r>
    <d v="2018-07-19T00:00:00"/>
    <s v="19 Thu"/>
    <x v="6"/>
    <x v="0"/>
    <n v="14958"/>
    <n v="8.3363888888888908"/>
    <n v="10.029590000000001"/>
    <n v="8.3363888888888908"/>
    <n v="4.4580299999999999"/>
    <n v="1.372222222222222"/>
    <n v="1"/>
    <n v="0"/>
    <n v="0"/>
    <n v="0"/>
    <s v="Thu 19-Jul-2018"/>
  </r>
  <r>
    <d v="2018-07-20T00:00:00"/>
    <s v="20 Fri"/>
    <x v="6"/>
    <x v="0"/>
    <n v="15543"/>
    <n v="5.6630555555555562"/>
    <n v="10.731688999999999"/>
    <n v="5.6630555555555562"/>
    <n v="6.6752319999999994"/>
    <n v="1.7641666666666671"/>
    <n v="1"/>
    <n v="0"/>
    <n v="0"/>
    <n v="0"/>
    <s v="Fri 20-Jul-2018"/>
  </r>
  <r>
    <d v="2018-07-21T00:00:00"/>
    <s v="21 Sat"/>
    <x v="6"/>
    <x v="0"/>
    <n v="14916"/>
    <n v="5.6216666666666653"/>
    <n v="9.6336039999999983"/>
    <n v="5.6216666666666653"/>
    <n v="7.0779040000000002"/>
    <n v="1.8952777777777781"/>
    <n v="1"/>
    <n v="0"/>
    <n v="0"/>
    <n v="0"/>
    <s v="Sat 21-Jul-2018"/>
  </r>
  <r>
    <d v="2018-07-22T00:00:00"/>
    <s v="22 Sun"/>
    <x v="6"/>
    <x v="0"/>
    <n v="12193"/>
    <n v="6.2977777777777799"/>
    <n v="9.4177699999999991"/>
    <n v="6.2977777777777799"/>
    <n v="6.1585400000000003"/>
    <n v="1.134444444444445"/>
    <n v="1"/>
    <n v="0"/>
    <n v="0"/>
    <n v="1"/>
    <s v="Sun 22-Jul-2018"/>
  </r>
  <r>
    <d v="2018-07-23T00:00:00"/>
    <s v="23 Mon"/>
    <x v="6"/>
    <x v="0"/>
    <n v="14261"/>
    <n v="6.2686111111111122"/>
    <n v="10.238987"/>
    <n v="6.2686111111111122"/>
    <n v="6.9332069999999986"/>
    <n v="1.903888888888889"/>
    <n v="1"/>
    <n v="0"/>
    <n v="0"/>
    <n v="0"/>
    <s v="Mon 23-Jul-2018"/>
  </r>
  <r>
    <d v="2018-07-24T00:00:00"/>
    <s v="24 Tue"/>
    <x v="6"/>
    <x v="0"/>
    <n v="16498"/>
    <n v="6.3513888888888914"/>
    <n v="12.371634999999999"/>
    <n v="6.3513888888888914"/>
    <n v="8.7316480000000016"/>
    <n v="2.1888888888888891"/>
    <n v="1"/>
    <n v="0"/>
    <n v="0"/>
    <n v="0"/>
    <s v="Tue 24-Jul-2018"/>
  </r>
  <r>
    <d v="2018-07-25T00:00:00"/>
    <s v="25 Wed"/>
    <x v="6"/>
    <x v="0"/>
    <n v="14531"/>
    <n v="7.4313888888888924"/>
    <n v="10.982946"/>
    <n v="7.4313888888888924"/>
    <n v="8.2813360000000014"/>
    <n v="2.0005555555555561"/>
    <n v="1"/>
    <n v="0"/>
    <n v="0"/>
    <n v="0"/>
    <s v="Wed 25-Jul-2018"/>
  </r>
  <r>
    <d v="2018-07-26T00:00:00"/>
    <s v="26 Thu"/>
    <x v="6"/>
    <x v="0"/>
    <n v="15611"/>
    <n v="7.321666666666669"/>
    <n v="11.356809"/>
    <n v="7.321666666666669"/>
    <n v="6.2949820000000001"/>
    <n v="1.666111111111112"/>
    <n v="1"/>
    <n v="0"/>
    <n v="0"/>
    <n v="0"/>
    <s v="Thu 26-Jul-2018"/>
  </r>
  <r>
    <d v="2018-07-27T00:00:00"/>
    <s v="27 Fri"/>
    <x v="6"/>
    <x v="0"/>
    <n v="12386"/>
    <n v="7.2805555555555568"/>
    <n v="9.1573149999999988"/>
    <n v="7.2805555555555568"/>
    <n v="5.2990529999999989"/>
    <n v="1.3797222222222221"/>
    <n v="1"/>
    <n v="0"/>
    <n v="0"/>
    <n v="0"/>
    <s v="Fri 27-Jul-2018"/>
  </r>
  <r>
    <d v="2018-07-28T00:00:00"/>
    <s v="28 Sat"/>
    <x v="6"/>
    <x v="0"/>
    <n v="9500"/>
    <n v="5.6147222222222224"/>
    <n v="6.4435599999999988"/>
    <n v="5.6147222222222224"/>
    <n v="3.7029400000000008"/>
    <n v="1.2613888888888889"/>
    <n v="0"/>
    <n v="0"/>
    <n v="0"/>
    <n v="0"/>
    <s v="Sat 28-Jul-2018"/>
  </r>
  <r>
    <d v="2018-07-29T00:00:00"/>
    <s v="29 Sun"/>
    <x v="6"/>
    <x v="0"/>
    <n v="11559"/>
    <n v="5.3322222222222244"/>
    <n v="10.04275"/>
    <n v="5.3322222222222244"/>
    <n v="8.9101099999999995"/>
    <n v="1.606111111111111"/>
    <n v="1"/>
    <n v="0"/>
    <n v="0"/>
    <n v="1"/>
    <s v="Sun 29-Jul-2018"/>
  </r>
  <r>
    <d v="2018-07-30T00:00:00"/>
    <s v="30 Mon"/>
    <x v="6"/>
    <x v="0"/>
    <n v="16952"/>
    <n v="5.7380555555555564"/>
    <n v="13.069039999999999"/>
    <n v="5.7380555555555564"/>
    <n v="11.273540000000001"/>
    <n v="2.3827777777777781"/>
    <n v="1"/>
    <n v="0"/>
    <n v="0"/>
    <n v="0"/>
    <s v="Mon 30-Jul-2018"/>
  </r>
  <r>
    <d v="2018-07-31T00:00:00"/>
    <s v="31 Tue"/>
    <x v="6"/>
    <x v="0"/>
    <n v="12011"/>
    <n v="4.3002777777777794"/>
    <n v="8.9185172000000019"/>
    <n v="4.3002777777777794"/>
    <n v="7.6315600000000003"/>
    <n v="1.765555555555556"/>
    <n v="1"/>
    <n v="0"/>
    <n v="0"/>
    <n v="0"/>
    <s v="Tue 31-Jul-2018"/>
  </r>
  <r>
    <d v="2018-08-01T00:00:00"/>
    <s v="01 Wed"/>
    <x v="7"/>
    <x v="0"/>
    <n v="5662"/>
    <n v="4.4547222222222214"/>
    <n v="3.736479000000001"/>
    <n v="4.4547222222222214"/>
    <n v="1.7586200000000001"/>
    <n v="0.55666666666666664"/>
    <n v="0"/>
    <n v="0"/>
    <n v="0"/>
    <n v="0"/>
    <s v="Wed 01-Aug-2018"/>
  </r>
  <r>
    <d v="2018-08-02T00:00:00"/>
    <s v="02 Thu"/>
    <x v="7"/>
    <x v="0"/>
    <n v="12811"/>
    <n v="6.0352777777777806"/>
    <n v="9.5593199999999996"/>
    <n v="6.0352777777777806"/>
    <n v="7.133659999999999"/>
    <n v="1.495555555555556"/>
    <n v="1"/>
    <n v="0"/>
    <n v="0"/>
    <n v="0"/>
    <s v="Thu 02-Aug-2018"/>
  </r>
  <r>
    <d v="2018-08-03T00:00:00"/>
    <s v="03 Fri"/>
    <x v="7"/>
    <x v="0"/>
    <n v="3434"/>
    <n v="5.9997222222222213"/>
    <n v="2.3629700000000011"/>
    <n v="5.9997222222222213"/>
    <n v="0.25868999999999998"/>
    <n v="8.6944444444444449E-2"/>
    <n v="0"/>
    <n v="0"/>
    <n v="0"/>
    <n v="0"/>
    <s v="Fri 03-Aug-2018"/>
  </r>
  <r>
    <d v="2018-08-04T00:00:00"/>
    <s v="04 Sat"/>
    <x v="7"/>
    <x v="0"/>
    <n v="3112"/>
    <n v="5.8677777777777766"/>
    <n v="2.0905999999999998"/>
    <n v="5.8677777777777766"/>
    <m/>
    <m/>
    <n v="0"/>
    <n v="0"/>
    <n v="0"/>
    <n v="0"/>
    <s v="Sat 04-Aug-2018"/>
  </r>
  <r>
    <d v="2018-08-05T00:00:00"/>
    <s v="05 Sun"/>
    <x v="7"/>
    <x v="0"/>
    <n v="12674"/>
    <n v="4.8819444444444446"/>
    <n v="8.6996000000000002"/>
    <n v="4.8819444444444446"/>
    <n v="7.0868399999999996"/>
    <n v="1.6588888888888891"/>
    <n v="1"/>
    <n v="0"/>
    <n v="0"/>
    <n v="0"/>
    <s v="Sun 05-Aug-2018"/>
  </r>
  <r>
    <d v="2018-08-06T00:00:00"/>
    <s v="06 Mon"/>
    <x v="7"/>
    <x v="0"/>
    <n v="12453"/>
    <n v="4.4816666666666656"/>
    <n v="9.1737400000000004"/>
    <n v="4.4816666666666656"/>
    <n v="7.9211499999999999"/>
    <n v="1.7986111111111109"/>
    <n v="1"/>
    <n v="0"/>
    <n v="0"/>
    <n v="0"/>
    <s v="Mon 06-Aug-2018"/>
  </r>
  <r>
    <d v="2018-08-07T00:00:00"/>
    <s v="07 Tue"/>
    <x v="7"/>
    <x v="0"/>
    <n v="10022"/>
    <n v="3.5055555555555542"/>
    <n v="7.4643600000000001"/>
    <n v="3.5055555555555542"/>
    <n v="6.9168699999999994"/>
    <n v="1.4975000000000001"/>
    <n v="1"/>
    <n v="0"/>
    <n v="0"/>
    <n v="0"/>
    <s v="Tue 07-Aug-2018"/>
  </r>
  <r>
    <d v="2018-08-08T00:00:00"/>
    <s v="08 Wed"/>
    <x v="7"/>
    <x v="0"/>
    <n v="10098"/>
    <n v="4.4224999999999994"/>
    <n v="7.4290500000000002"/>
    <n v="4.4224999999999994"/>
    <n v="5.8494699999999993"/>
    <n v="1.3013888888888889"/>
    <n v="1"/>
    <n v="0"/>
    <n v="0"/>
    <n v="0"/>
    <s v="Wed 08-Aug-2018"/>
  </r>
  <r>
    <d v="2018-08-09T00:00:00"/>
    <s v="09 Thu"/>
    <x v="7"/>
    <x v="0"/>
    <n v="15668"/>
    <n v="7.4169444444444466"/>
    <n v="11.579864600000001"/>
    <n v="7.4169444444444466"/>
    <n v="8.2565299999999997"/>
    <n v="1.915"/>
    <n v="1"/>
    <n v="0"/>
    <n v="0"/>
    <n v="0"/>
    <s v="Thu 09-Aug-2018"/>
  </r>
  <r>
    <d v="2018-08-10T00:00:00"/>
    <s v="10 Fri"/>
    <x v="7"/>
    <x v="0"/>
    <n v="15444"/>
    <n v="8.5302777777777763"/>
    <n v="11.467034"/>
    <n v="8.5302777777777763"/>
    <n v="8.5892999999999997"/>
    <n v="1.8336111111111111"/>
    <n v="1"/>
    <n v="0"/>
    <n v="0"/>
    <n v="0"/>
    <s v="Fri 10-Aug-2018"/>
  </r>
  <r>
    <d v="2018-08-11T00:00:00"/>
    <s v="11 Sat"/>
    <x v="7"/>
    <x v="0"/>
    <n v="9752"/>
    <n v="5.2130555555555542"/>
    <n v="6.7631929999999993"/>
    <n v="5.2130555555555542"/>
    <n v="3.7214149999999999"/>
    <n v="1.0883333333333329"/>
    <n v="0"/>
    <n v="0"/>
    <n v="0"/>
    <n v="0"/>
    <s v="Sat 11-Aug-2018"/>
  </r>
  <r>
    <d v="2018-08-12T00:00:00"/>
    <s v="12 Sun"/>
    <x v="7"/>
    <x v="0"/>
    <n v="16110"/>
    <n v="6.7911111111111149"/>
    <n v="11.501749999999999"/>
    <n v="6.7911111111111149"/>
    <n v="7.6282189999999996"/>
    <n v="2.0116666666666672"/>
    <n v="1"/>
    <n v="0"/>
    <n v="0"/>
    <n v="0"/>
    <s v="Sun 12-Aug-2018"/>
  </r>
  <r>
    <d v="2018-08-13T00:00:00"/>
    <s v="13 Mon"/>
    <x v="7"/>
    <x v="0"/>
    <n v="10870"/>
    <n v="5.6802777777777784"/>
    <n v="7.7536169999999993"/>
    <n v="5.6802777777777784"/>
    <n v="5.6406609999999997"/>
    <n v="1.7358333333333329"/>
    <n v="1"/>
    <n v="0"/>
    <n v="0"/>
    <n v="0"/>
    <s v="Mon 13-Aug-2018"/>
  </r>
  <r>
    <d v="2018-08-14T00:00:00"/>
    <s v="14 Tue"/>
    <x v="7"/>
    <x v="0"/>
    <n v="10901"/>
    <n v="5.4461111111111107"/>
    <n v="7.6265539999999996"/>
    <n v="5.4461111111111107"/>
    <n v="5.1096500000000002"/>
    <n v="1.173055555555556"/>
    <n v="1"/>
    <n v="0"/>
    <n v="0"/>
    <n v="0"/>
    <s v="Tue 14-Aug-2018"/>
  </r>
  <r>
    <d v="2018-08-15T00:00:00"/>
    <s v="15 Wed"/>
    <x v="7"/>
    <x v="0"/>
    <n v="2873"/>
    <n v="1.926666666666667"/>
    <n v="2.006758"/>
    <n v="1.926666666666667"/>
    <n v="0.49198999999999998"/>
    <n v="0.1661111111111111"/>
    <n v="0"/>
    <n v="1"/>
    <n v="1"/>
    <n v="0"/>
    <s v="Wed 15-Aug-2018"/>
  </r>
  <r>
    <d v="2018-08-16T00:00:00"/>
    <s v="16 Thu"/>
    <x v="7"/>
    <x v="0"/>
    <n v="2099"/>
    <n v="4.318888888888889"/>
    <n v="1.4179200000000001"/>
    <n v="4.318888888888889"/>
    <m/>
    <m/>
    <n v="0"/>
    <n v="1"/>
    <n v="2"/>
    <n v="0"/>
    <s v="Thu 16-Aug-2018"/>
  </r>
  <r>
    <d v="2018-08-17T00:00:00"/>
    <s v="17 Fri"/>
    <x v="7"/>
    <x v="0"/>
    <n v="6224"/>
    <n v="5.7647222222222227"/>
    <n v="4.3224302999999997"/>
    <n v="5.7647222222222227"/>
    <n v="1.3175333"/>
    <n v="0.34888888888888892"/>
    <n v="0"/>
    <n v="0"/>
    <n v="0"/>
    <n v="0"/>
    <s v="Fri 17-Aug-2018"/>
  </r>
  <r>
    <d v="2018-08-18T00:00:00"/>
    <s v="18 Sat"/>
    <x v="7"/>
    <x v="0"/>
    <n v="4227"/>
    <n v="4.5838888888888887"/>
    <n v="2.7229492"/>
    <n v="4.5838888888888887"/>
    <n v="0.22464000000000001"/>
    <n v="8.1388888888888886E-2"/>
    <n v="0"/>
    <n v="0"/>
    <n v="0"/>
    <n v="0"/>
    <s v="Sat 18-Aug-2018"/>
  </r>
  <r>
    <d v="2018-08-19T00:00:00"/>
    <s v="19 Sun"/>
    <x v="7"/>
    <x v="0"/>
    <n v="5151"/>
    <n v="3.5452777777777769"/>
    <n v="3.3952200000000001"/>
    <n v="3.5452777777777769"/>
    <n v="0.61585000000000001"/>
    <n v="0.16638888888888889"/>
    <n v="0"/>
    <n v="0"/>
    <n v="0"/>
    <n v="0"/>
    <s v="Sun 19-Aug-2018"/>
  </r>
  <r>
    <d v="2018-08-20T00:00:00"/>
    <s v="20 Mon"/>
    <x v="7"/>
    <x v="0"/>
    <n v="11175"/>
    <n v="5.2525000000000004"/>
    <n v="8.0752659999999992"/>
    <n v="5.2525000000000004"/>
    <n v="4.2250099999999993"/>
    <n v="1.078055555555556"/>
    <n v="1"/>
    <n v="0"/>
    <n v="0"/>
    <n v="0"/>
    <s v="Mon 20-Aug-2018"/>
  </r>
  <r>
    <d v="2018-08-21T00:00:00"/>
    <s v="21 Tue"/>
    <x v="7"/>
    <x v="0"/>
    <n v="17198"/>
    <n v="6.5980555555555576"/>
    <n v="12.070017999999999"/>
    <n v="6.5980555555555576"/>
    <n v="8.5653219999999983"/>
    <n v="2.4550000000000001"/>
    <n v="1"/>
    <n v="0"/>
    <n v="0"/>
    <n v="0"/>
    <s v="Tue 21-Aug-2018"/>
  </r>
  <r>
    <d v="2018-08-22T00:00:00"/>
    <s v="22 Wed"/>
    <x v="7"/>
    <x v="0"/>
    <n v="14361"/>
    <n v="4.1461111111111109"/>
    <n v="9.8367939999999958"/>
    <n v="4.1461111111111109"/>
    <n v="7.8128339999999996"/>
    <n v="2.0061111111111112"/>
    <n v="1"/>
    <n v="0"/>
    <n v="0"/>
    <n v="0"/>
    <s v="Wed 22-Aug-2018"/>
  </r>
  <r>
    <d v="2018-08-23T00:00:00"/>
    <s v="23 Thu"/>
    <x v="7"/>
    <x v="0"/>
    <n v="7582"/>
    <n v="3.2516666666666669"/>
    <n v="5.6768799999999988"/>
    <n v="3.2516666666666669"/>
    <n v="3.8738299999999999"/>
    <n v="1.018055555555555"/>
    <n v="0"/>
    <n v="0"/>
    <n v="0"/>
    <n v="0"/>
    <s v="Thu 23-Aug-2018"/>
  </r>
  <r>
    <d v="2018-08-24T00:00:00"/>
    <s v="24 Fri"/>
    <x v="7"/>
    <x v="0"/>
    <n v="13189"/>
    <n v="5.3463888888888897"/>
    <n v="9.7494879999999995"/>
    <n v="5.3463888888888897"/>
    <n v="6.1193120000000016"/>
    <n v="1.7605555555555561"/>
    <n v="1"/>
    <n v="0"/>
    <n v="0"/>
    <n v="0"/>
    <s v="Fri 24-Aug-2018"/>
  </r>
  <r>
    <d v="2018-08-25T00:00:00"/>
    <s v="25 Sat"/>
    <x v="7"/>
    <x v="0"/>
    <n v="8264"/>
    <n v="3.847777777777778"/>
    <n v="6.1151610000000014"/>
    <n v="3.847777777777778"/>
    <n v="3.8529810000000002"/>
    <n v="0.95611111111111113"/>
    <n v="0"/>
    <n v="0"/>
    <n v="0"/>
    <n v="0"/>
    <s v="Sat 25-Aug-2018"/>
  </r>
  <r>
    <d v="2018-08-26T00:00:00"/>
    <s v="26 Sun"/>
    <x v="7"/>
    <x v="0"/>
    <n v="3140"/>
    <n v="2.123333333333334"/>
    <n v="2.0988199999999999"/>
    <n v="2.123333333333334"/>
    <n v="0.94533"/>
    <n v="0.34666666666666668"/>
    <n v="0"/>
    <n v="0"/>
    <n v="0"/>
    <n v="0"/>
    <s v="Sun 26-Aug-2018"/>
  </r>
  <r>
    <d v="2018-08-27T00:00:00"/>
    <s v="27 Mon"/>
    <x v="7"/>
    <x v="0"/>
    <n v="8873"/>
    <n v="3.8963888888888878"/>
    <n v="6.1903629999999987"/>
    <n v="3.8963888888888878"/>
    <n v="2.90713"/>
    <n v="0.82805555555555566"/>
    <n v="0"/>
    <n v="0"/>
    <n v="0"/>
    <n v="0"/>
    <s v="Mon 27-Aug-2018"/>
  </r>
  <r>
    <d v="2018-08-28T00:00:00"/>
    <s v="28 Tue"/>
    <x v="7"/>
    <x v="0"/>
    <n v="11300"/>
    <n v="6.2500000000000018"/>
    <n v="8.0083789999999997"/>
    <n v="6.2500000000000018"/>
    <n v="3.4387300000000001"/>
    <n v="0.98611111111111105"/>
    <n v="1"/>
    <n v="0"/>
    <n v="0"/>
    <n v="0"/>
    <s v="Tue 28-Aug-2018"/>
  </r>
  <r>
    <d v="2018-08-29T00:00:00"/>
    <s v="29 Wed"/>
    <x v="7"/>
    <x v="0"/>
    <n v="10200"/>
    <n v="4.6508333333333329"/>
    <n v="7.6270895000000003"/>
    <n v="4.6508333333333329"/>
    <n v="4.5956590000000004"/>
    <n v="1.2052777777777779"/>
    <n v="1"/>
    <n v="0"/>
    <n v="0"/>
    <n v="0"/>
    <s v="Wed 29-Aug-2018"/>
  </r>
  <r>
    <d v="2018-08-30T00:00:00"/>
    <s v="30 Thu"/>
    <x v="7"/>
    <x v="0"/>
    <n v="15402"/>
    <n v="6.5530555555555567"/>
    <n v="10.664787"/>
    <n v="6.5530555555555567"/>
    <n v="5.4692020000000001"/>
    <n v="1.587777777777778"/>
    <n v="1"/>
    <n v="0"/>
    <n v="0"/>
    <n v="0"/>
    <s v="Thu 30-Aug-2018"/>
  </r>
  <r>
    <d v="2018-08-31T00:00:00"/>
    <s v="31 Fri"/>
    <x v="7"/>
    <x v="0"/>
    <n v="11792"/>
    <n v="6.9591666666666674"/>
    <n v="8.4332399999999961"/>
    <n v="6.9591666666666674"/>
    <n v="4.0876299999999999"/>
    <n v="1.085"/>
    <n v="1"/>
    <n v="0"/>
    <n v="0"/>
    <n v="0"/>
    <s v="Fri 31-Aug-2018"/>
  </r>
  <r>
    <d v="2018-09-01T00:00:00"/>
    <s v="01 Sat"/>
    <x v="8"/>
    <x v="0"/>
    <n v="8985"/>
    <n v="6.5136111111111106"/>
    <n v="6.6015680000000003"/>
    <n v="6.5136111111111106"/>
    <n v="4.3324800000000003"/>
    <n v="1.1772222222222219"/>
    <n v="0"/>
    <n v="0"/>
    <n v="0"/>
    <n v="0"/>
    <s v="Sat 01-Sep-2018"/>
  </r>
  <r>
    <d v="2018-09-02T00:00:00"/>
    <s v="02 Sun"/>
    <x v="8"/>
    <x v="0"/>
    <n v="5222"/>
    <n v="4.2280555555555548"/>
    <n v="3.5120800000000001"/>
    <n v="4.2280555555555548"/>
    <n v="1.5069699999999999"/>
    <n v="0.42138888888888892"/>
    <n v="0"/>
    <n v="0"/>
    <n v="0"/>
    <n v="0"/>
    <s v="Sun 02-Sep-2018"/>
  </r>
  <r>
    <d v="2018-09-03T00:00:00"/>
    <s v="03 Mon"/>
    <x v="8"/>
    <x v="0"/>
    <n v="1601"/>
    <n v="2.1852777777777779"/>
    <n v="1.1094900000000001"/>
    <n v="2.1852777777777779"/>
    <m/>
    <m/>
    <n v="0"/>
    <n v="1"/>
    <n v="1"/>
    <n v="0"/>
    <s v="Mon 03-Sep-2018"/>
  </r>
  <r>
    <d v="2018-09-04T00:00:00"/>
    <s v="04 Tue"/>
    <x v="8"/>
    <x v="0"/>
    <n v="5903"/>
    <n v="5.3305555555555566"/>
    <n v="4.0915570000000008"/>
    <n v="5.3305555555555566"/>
    <n v="0.79977999999999994"/>
    <n v="0.25055555555555548"/>
    <n v="0"/>
    <n v="0"/>
    <n v="0"/>
    <n v="0"/>
    <s v="Tue 04-Sep-2018"/>
  </r>
  <r>
    <d v="2018-09-05T00:00:00"/>
    <s v="05 Wed"/>
    <x v="8"/>
    <x v="0"/>
    <n v="4990"/>
    <n v="3.628055555555556"/>
    <n v="3.669379999999999"/>
    <n v="3.628055555555556"/>
    <n v="1.76119"/>
    <n v="0.51333333333333342"/>
    <n v="0"/>
    <n v="0"/>
    <n v="0"/>
    <n v="0"/>
    <s v="Wed 05-Sep-2018"/>
  </r>
  <r>
    <d v="2018-09-06T00:00:00"/>
    <s v="06 Thu"/>
    <x v="8"/>
    <x v="0"/>
    <n v="6546"/>
    <n v="5.8336111111111144"/>
    <n v="4.5411299999999999"/>
    <n v="5.8336111111111144"/>
    <n v="0.98114000000000001"/>
    <n v="0.245"/>
    <n v="0"/>
    <n v="0"/>
    <n v="0"/>
    <n v="0"/>
    <s v="Thu 06-Sep-2018"/>
  </r>
  <r>
    <d v="2018-09-07T00:00:00"/>
    <s v="07 Fri"/>
    <x v="8"/>
    <x v="0"/>
    <n v="4968"/>
    <n v="5.3808333333333334"/>
    <n v="3.34795"/>
    <n v="5.3808333333333334"/>
    <n v="0.83553999999999995"/>
    <n v="0.18611111111111109"/>
    <n v="0"/>
    <n v="0"/>
    <n v="0"/>
    <n v="0"/>
    <s v="Fri 07-Sep-2018"/>
  </r>
  <r>
    <d v="2018-09-08T00:00:00"/>
    <s v="08 Sat"/>
    <x v="8"/>
    <x v="0"/>
    <n v="3709"/>
    <n v="5.2897222222222222"/>
    <n v="2.44651"/>
    <n v="5.2897222222222222"/>
    <n v="0.54703000000000002"/>
    <n v="0.16666666666666671"/>
    <n v="0"/>
    <n v="0"/>
    <n v="0"/>
    <n v="0"/>
    <s v="Sat 08-Sep-2018"/>
  </r>
  <r>
    <d v="2018-09-09T00:00:00"/>
    <s v="09 Sun"/>
    <x v="8"/>
    <x v="0"/>
    <n v="3628"/>
    <n v="3.6816666666666671"/>
    <n v="2.3254999999999999"/>
    <n v="3.6816666666666671"/>
    <n v="1.10537"/>
    <n v="0.33250000000000002"/>
    <n v="0"/>
    <n v="0"/>
    <n v="0"/>
    <n v="0"/>
    <s v="Sun 09-Sep-2018"/>
  </r>
  <r>
    <d v="2018-09-10T00:00:00"/>
    <s v="10 Mon"/>
    <x v="8"/>
    <x v="0"/>
    <n v="2046"/>
    <n v="4.5199999999999996"/>
    <n v="1.3884099999999999"/>
    <n v="4.5199999999999996"/>
    <m/>
    <m/>
    <n v="0"/>
    <n v="1"/>
    <n v="1"/>
    <n v="0"/>
    <s v="Mon 10-Sep-2018"/>
  </r>
  <r>
    <d v="2018-09-11T00:00:00"/>
    <s v="11 Tue"/>
    <x v="8"/>
    <x v="0"/>
    <n v="12201"/>
    <n v="9.2780555555555555"/>
    <n v="8.8146110000000011"/>
    <n v="9.2780555555555555"/>
    <n v="4.5579610000000006"/>
    <n v="1.164722222222222"/>
    <n v="1"/>
    <n v="0"/>
    <n v="0"/>
    <n v="0"/>
    <s v="Tue 11-Sep-2018"/>
  </r>
  <r>
    <d v="2018-09-12T00:00:00"/>
    <s v="12 Wed"/>
    <x v="8"/>
    <x v="0"/>
    <n v="5798"/>
    <n v="2.568055555555556"/>
    <n v="4.5055580000000024"/>
    <n v="2.568055555555556"/>
    <n v="2.9104679999999998"/>
    <n v="0.65694444444444455"/>
    <n v="0"/>
    <n v="0"/>
    <n v="0"/>
    <n v="0"/>
    <s v="Wed 12-Sep-2018"/>
  </r>
  <r>
    <d v="2018-09-13T00:00:00"/>
    <s v="13 Thu"/>
    <x v="8"/>
    <x v="0"/>
    <n v="20803"/>
    <n v="7.9897222222222277"/>
    <n v="14.954682999999999"/>
    <n v="7.9897222222222277"/>
    <n v="9.1696629999999999"/>
    <n v="2.218888888888888"/>
    <n v="1"/>
    <n v="0"/>
    <n v="0"/>
    <n v="0"/>
    <s v="Thu 13-Sep-2018"/>
  </r>
  <r>
    <d v="2018-09-14T00:00:00"/>
    <s v="14 Fri"/>
    <x v="8"/>
    <x v="0"/>
    <n v="11166"/>
    <n v="5.7330555555555556"/>
    <n v="7.8025480000000016"/>
    <n v="5.7330555555555556"/>
    <n v="3.6603699999999999"/>
    <n v="1.086944444444444"/>
    <n v="1"/>
    <n v="0"/>
    <n v="0"/>
    <n v="0"/>
    <s v="Fri 14-Sep-2018"/>
  </r>
  <r>
    <d v="2018-09-15T00:00:00"/>
    <s v="15 Sat"/>
    <x v="8"/>
    <x v="0"/>
    <n v="8329"/>
    <n v="5.4361111111111118"/>
    <n v="5.567397999999999"/>
    <n v="5.4361111111111118"/>
    <n v="2.127678"/>
    <n v="0.70222222222222219"/>
    <n v="0"/>
    <n v="0"/>
    <n v="0"/>
    <n v="0"/>
    <s v="Sat 15-Sep-2018"/>
  </r>
  <r>
    <d v="2018-09-16T00:00:00"/>
    <s v="16 Sun"/>
    <x v="8"/>
    <x v="0"/>
    <n v="3895"/>
    <n v="4.612222222222222"/>
    <n v="2.606792"/>
    <n v="4.612222222222222"/>
    <n v="0.97392999999999996"/>
    <n v="0.27361111111111108"/>
    <n v="0"/>
    <n v="0"/>
    <n v="0"/>
    <n v="0"/>
    <s v="Sun 16-Sep-2018"/>
  </r>
  <r>
    <d v="2018-09-17T00:00:00"/>
    <s v="17 Mon"/>
    <x v="8"/>
    <x v="0"/>
    <n v="2201"/>
    <n v="5.2733333333333334"/>
    <n v="1.4399"/>
    <n v="5.2733333333333334"/>
    <n v="0.2059"/>
    <n v="6.0833333333333343E-2"/>
    <n v="0"/>
    <n v="1"/>
    <n v="1"/>
    <n v="0"/>
    <s v="Mon 17-Sep-2018"/>
  </r>
  <r>
    <d v="2018-09-18T00:00:00"/>
    <s v="18 Tue"/>
    <x v="8"/>
    <x v="0"/>
    <n v="4283"/>
    <n v="4.3108333333333322"/>
    <n v="2.9330099999999999"/>
    <n v="4.3108333333333322"/>
    <m/>
    <m/>
    <n v="0"/>
    <n v="0"/>
    <n v="0"/>
    <n v="0"/>
    <s v="Tue 18-Sep-2018"/>
  </r>
  <r>
    <d v="2018-09-19T00:00:00"/>
    <s v="19 Wed"/>
    <x v="8"/>
    <x v="0"/>
    <n v="5186"/>
    <n v="3.930277777777778"/>
    <n v="3.490559999999999"/>
    <n v="3.6013888888888892"/>
    <n v="0.53195999999999999"/>
    <n v="0.17277777777777781"/>
    <n v="0"/>
    <n v="0"/>
    <n v="0"/>
    <n v="0"/>
    <s v="Wed 19-Sep-2018"/>
  </r>
  <r>
    <d v="2018-09-20T00:00:00"/>
    <s v="20 Thu"/>
    <x v="8"/>
    <x v="0"/>
    <n v="9923"/>
    <n v="3.2080555555555552"/>
    <n v="7.0510400000000004"/>
    <n v="3.2080555555555552"/>
    <n v="4.0352299999999994"/>
    <n v="1.0047222222222221"/>
    <n v="0"/>
    <n v="0"/>
    <n v="0"/>
    <n v="0"/>
    <s v="Thu 20-Sep-2018"/>
  </r>
  <r>
    <d v="2018-09-21T00:00:00"/>
    <s v="21 Fri"/>
    <x v="8"/>
    <x v="0"/>
    <n v="6153"/>
    <n v="3.1569444444444441"/>
    <n v="4.2628152000000012"/>
    <n v="3.1569444444444441"/>
    <n v="2.4760909999999998"/>
    <n v="0.7319444444444444"/>
    <n v="0"/>
    <n v="0"/>
    <n v="0"/>
    <n v="0"/>
    <s v="Fri 21-Sep-2018"/>
  </r>
  <r>
    <d v="2018-09-22T00:00:00"/>
    <s v="22 Sat"/>
    <x v="8"/>
    <x v="0"/>
    <n v="5151"/>
    <n v="2.4780555555555561"/>
    <n v="3.524699"/>
    <n v="1.7594444444444439"/>
    <n v="2.1713800000000001"/>
    <n v="0.66027777777777774"/>
    <n v="0"/>
    <n v="0"/>
    <n v="0"/>
    <n v="0"/>
    <s v="Sat 22-Sep-2018"/>
  </r>
  <r>
    <d v="2018-09-23T00:00:00"/>
    <s v="23 Sun"/>
    <x v="8"/>
    <x v="0"/>
    <n v="4694"/>
    <n v="3.0875000000000008"/>
    <n v="3.2328470000000009"/>
    <n v="3.0875000000000008"/>
    <n v="1.4019200000000001"/>
    <n v="0.40527777777777779"/>
    <n v="0"/>
    <n v="0"/>
    <n v="0"/>
    <n v="0"/>
    <s v="Sun 23-Sep-2018"/>
  </r>
  <r>
    <d v="2018-09-24T00:00:00"/>
    <s v="24 Mon"/>
    <x v="8"/>
    <x v="0"/>
    <n v="3537"/>
    <n v="2.2969444444444451"/>
    <n v="2.3891889999999991"/>
    <n v="2.2969444444444451"/>
    <n v="0.57734300000000005"/>
    <n v="0.21027777777777781"/>
    <n v="0"/>
    <n v="0"/>
    <n v="0"/>
    <n v="0"/>
    <s v="Mon 24-Sep-2018"/>
  </r>
  <r>
    <d v="2018-09-25T00:00:00"/>
    <s v="25 Tue"/>
    <x v="8"/>
    <x v="0"/>
    <n v="11241"/>
    <n v="3.3519444444444439"/>
    <n v="7.747545999999998"/>
    <n v="3.3519444444444439"/>
    <n v="6.0826019999999987"/>
    <n v="1.5763888888888891"/>
    <n v="1"/>
    <n v="0"/>
    <n v="0"/>
    <n v="0"/>
    <s v="Tue 25-Sep-2018"/>
  </r>
  <r>
    <d v="2018-09-26T00:00:00"/>
    <s v="26 Wed"/>
    <x v="8"/>
    <x v="0"/>
    <n v="9711"/>
    <n v="5.5663888888888868"/>
    <n v="6.6526930000000002"/>
    <n v="5.5663888888888868"/>
    <n v="3.1654439999999999"/>
    <n v="0.97083333333333321"/>
    <n v="0"/>
    <n v="0"/>
    <n v="0"/>
    <n v="0"/>
    <s v="Wed 26-Sep-2018"/>
  </r>
  <r>
    <d v="2018-09-27T00:00:00"/>
    <s v="27 Thu"/>
    <x v="8"/>
    <x v="0"/>
    <n v="11874"/>
    <n v="4.9516666666666653"/>
    <n v="8.2192369999999997"/>
    <n v="4.9516666666666653"/>
    <n v="5.5558009999999989"/>
    <n v="1.604166666666667"/>
    <n v="1"/>
    <n v="0"/>
    <n v="0"/>
    <n v="0"/>
    <s v="Thu 27-Sep-2018"/>
  </r>
  <r>
    <d v="2018-09-28T00:00:00"/>
    <s v="28 Fri"/>
    <x v="8"/>
    <x v="0"/>
    <n v="6948"/>
    <n v="3.6411111111111119"/>
    <n v="4.7335520000000004"/>
    <n v="3.6411111111111119"/>
    <n v="2.270022"/>
    <n v="0.6875"/>
    <n v="0"/>
    <n v="0"/>
    <n v="0"/>
    <n v="0"/>
    <s v="Fri 28-Sep-2018"/>
  </r>
  <r>
    <d v="2018-09-29T00:00:00"/>
    <s v="29 Sat"/>
    <x v="8"/>
    <x v="0"/>
    <n v="3003"/>
    <n v="2.8038888888888902"/>
    <n v="2.035812"/>
    <n v="2.8038888888888902"/>
    <n v="0.14258000000000001"/>
    <n v="3.638888888888888E-2"/>
    <n v="0"/>
    <n v="0"/>
    <n v="0"/>
    <n v="0"/>
    <s v="Sat 29-Sep-2018"/>
  </r>
  <r>
    <d v="2018-09-30T00:00:00"/>
    <s v="30 Sun"/>
    <x v="8"/>
    <x v="0"/>
    <n v="921"/>
    <n v="0.66277777777777769"/>
    <n v="0.60791000000000017"/>
    <n v="0.66277777777777769"/>
    <n v="0.29575000000000001"/>
    <n v="9.8611111111111108E-2"/>
    <n v="0"/>
    <n v="1"/>
    <n v="1"/>
    <n v="0"/>
    <s v="Sun 30-Sep-2018"/>
  </r>
  <r>
    <d v="2018-10-01T00:00:00"/>
    <s v="01 Mon"/>
    <x v="9"/>
    <x v="0"/>
    <n v="1374"/>
    <n v="0.95277777777777795"/>
    <n v="0.90856999999999999"/>
    <n v="0.95277777777777795"/>
    <n v="3.3700000000000001E-2"/>
    <n v="8.611111111111111E-3"/>
    <n v="0"/>
    <n v="1"/>
    <n v="2"/>
    <n v="0"/>
    <s v="Mon 01-Oct-2018"/>
  </r>
  <r>
    <d v="2018-10-02T00:00:00"/>
    <s v="02 Tue"/>
    <x v="9"/>
    <x v="0"/>
    <n v="6899"/>
    <n v="3.8011111111111111"/>
    <n v="4.5188874999999999"/>
    <n v="3.8011111111111111"/>
    <n v="1.4688589999999999"/>
    <n v="0.53222222222222226"/>
    <n v="0"/>
    <n v="0"/>
    <n v="0"/>
    <n v="0"/>
    <s v="Tue 02-Oct-2018"/>
  </r>
  <r>
    <d v="2018-10-03T00:00:00"/>
    <s v="03 Wed"/>
    <x v="9"/>
    <x v="0"/>
    <n v="9217"/>
    <n v="3.8672222222222228"/>
    <n v="6.3631440000000001"/>
    <n v="3.8672222222222228"/>
    <n v="3.2072539999999989"/>
    <n v="0.89944444444444449"/>
    <n v="0"/>
    <n v="0"/>
    <n v="0"/>
    <n v="0"/>
    <s v="Wed 03-Oct-2018"/>
  </r>
  <r>
    <d v="2018-10-04T00:00:00"/>
    <s v="04 Thu"/>
    <x v="9"/>
    <x v="0"/>
    <n v="8792"/>
    <n v="3.4036111111111111"/>
    <n v="6.3781791999999999"/>
    <n v="3.4036111111111111"/>
    <n v="4.4897859999999996"/>
    <n v="1.1619444444444449"/>
    <n v="0"/>
    <n v="0"/>
    <n v="0"/>
    <n v="0"/>
    <s v="Thu 04-Oct-2018"/>
  </r>
  <r>
    <d v="2018-10-05T00:00:00"/>
    <s v="05 Fri"/>
    <x v="9"/>
    <x v="0"/>
    <n v="5870"/>
    <n v="3.592222222222222"/>
    <n v="3.9740340000000001"/>
    <n v="3.592222222222222"/>
    <n v="2.093744"/>
    <n v="0.64583333333333315"/>
    <n v="0"/>
    <n v="0"/>
    <n v="0"/>
    <n v="0"/>
    <s v="Fri 05-Oct-2018"/>
  </r>
  <r>
    <d v="2018-10-06T00:00:00"/>
    <s v="06 Sat"/>
    <x v="9"/>
    <x v="0"/>
    <n v="8863"/>
    <n v="2.8169444444444438"/>
    <n v="5.7666599999999999"/>
    <n v="2.8169444444444438"/>
    <n v="3.2309999999999999"/>
    <n v="0.88944444444444437"/>
    <n v="0"/>
    <n v="0"/>
    <n v="0"/>
    <n v="0"/>
    <s v="Sat 06-Oct-2018"/>
  </r>
  <r>
    <d v="2018-10-07T00:00:00"/>
    <s v="07 Sun"/>
    <x v="9"/>
    <x v="0"/>
    <n v="9868"/>
    <n v="2.918333333333333"/>
    <n v="6.8629389999999999"/>
    <n v="2.918333333333333"/>
    <n v="4.7810589999999999"/>
    <n v="1.243333333333333"/>
    <n v="0"/>
    <n v="0"/>
    <n v="0"/>
    <n v="0"/>
    <s v="Sun 07-Oct-2018"/>
  </r>
  <r>
    <d v="2018-10-08T00:00:00"/>
    <s v="08 Mon"/>
    <x v="9"/>
    <x v="0"/>
    <n v="6384"/>
    <n v="2.6580555555555549"/>
    <n v="4.0414000000000003"/>
    <n v="2.6580555555555549"/>
    <n v="2.0642299999999998"/>
    <n v="0.6052777777777778"/>
    <n v="0"/>
    <n v="0"/>
    <n v="0"/>
    <n v="0"/>
    <s v="Mon 08-Oct-2018"/>
  </r>
  <r>
    <d v="2018-10-09T00:00:00"/>
    <s v="09 Tue"/>
    <x v="9"/>
    <x v="0"/>
    <n v="4904"/>
    <n v="2.1388888888888888"/>
    <n v="3.2451530000000011"/>
    <n v="2.1388888888888888"/>
    <n v="1.4657800000000001"/>
    <n v="0.47305555555555551"/>
    <n v="0"/>
    <n v="0"/>
    <n v="0"/>
    <n v="0"/>
    <s v="Tue 09-Oct-2018"/>
  </r>
  <r>
    <d v="2018-10-10T00:00:00"/>
    <s v="10 Wed"/>
    <x v="9"/>
    <x v="0"/>
    <n v="4416"/>
    <n v="1.3536111111111111"/>
    <n v="2.9097100000000009"/>
    <n v="1.3536111111111111"/>
    <n v="1.94533"/>
    <n v="0.48944444444444429"/>
    <n v="0"/>
    <n v="0"/>
    <n v="0"/>
    <n v="0"/>
    <s v="Wed 10-Oct-2018"/>
  </r>
  <r>
    <d v="2018-10-11T00:00:00"/>
    <s v="11 Thu"/>
    <x v="9"/>
    <x v="0"/>
    <n v="8169"/>
    <n v="4.0258333333333329"/>
    <n v="5.468151999999999"/>
    <n v="4.0258333333333329"/>
    <n v="2.62324"/>
    <n v="0.66583333333333328"/>
    <n v="0"/>
    <n v="0"/>
    <n v="0"/>
    <n v="0"/>
    <s v="Thu 11-Oct-2018"/>
  </r>
  <r>
    <d v="2018-10-12T00:00:00"/>
    <s v="12 Fri"/>
    <x v="9"/>
    <x v="0"/>
    <n v="11874"/>
    <n v="4.3627777777777776"/>
    <n v="8.5348500000000005"/>
    <n v="4.3627777777777776"/>
    <n v="6.1949479999999992"/>
    <n v="1.5458333333333329"/>
    <n v="1"/>
    <n v="0"/>
    <n v="0"/>
    <n v="0"/>
    <s v="Fri 12-Oct-2018"/>
  </r>
  <r>
    <d v="2018-10-13T00:00:00"/>
    <s v="13 Sat"/>
    <x v="9"/>
    <x v="0"/>
    <n v="4917"/>
    <n v="2.752222222222223"/>
    <n v="3.1665300000000012"/>
    <n v="2.752222222222223"/>
    <n v="0.62191000000000007"/>
    <n v="0.19361111111111109"/>
    <n v="0"/>
    <n v="0"/>
    <n v="0"/>
    <n v="0"/>
    <s v="Sat 13-Oct-2018"/>
  </r>
  <r>
    <d v="2018-10-14T00:00:00"/>
    <s v="14 Sun"/>
    <x v="9"/>
    <x v="0"/>
    <n v="5875"/>
    <n v="3.6197222222222218"/>
    <n v="3.955569999999998"/>
    <n v="3.6197222222222218"/>
    <n v="0.94607000000000008"/>
    <n v="0.22444444444444439"/>
    <n v="0"/>
    <n v="0"/>
    <n v="0"/>
    <n v="0"/>
    <s v="Sun 14-Oct-2018"/>
  </r>
  <r>
    <d v="2018-10-15T00:00:00"/>
    <s v="15 Mon"/>
    <x v="9"/>
    <x v="0"/>
    <n v="19915"/>
    <n v="5.8175000000000008"/>
    <n v="13.45524"/>
    <n v="5.8175000000000008"/>
    <n v="9.5111869999999996"/>
    <n v="2.8336111111111109"/>
    <n v="1"/>
    <n v="0"/>
    <n v="0"/>
    <n v="0"/>
    <s v="Mon 15-Oct-2018"/>
  </r>
  <r>
    <d v="2018-10-16T00:00:00"/>
    <s v="16 Tue"/>
    <x v="9"/>
    <x v="0"/>
    <n v="17492"/>
    <n v="5.5308333333333337"/>
    <n v="11.242203"/>
    <n v="5.5308333333333337"/>
    <n v="7.0754429999999999"/>
    <n v="2.1927777777777782"/>
    <n v="1"/>
    <n v="0"/>
    <n v="0"/>
    <n v="0"/>
    <s v="Tue 16-Oct-2018"/>
  </r>
  <r>
    <d v="2018-10-17T00:00:00"/>
    <s v="17 Wed"/>
    <x v="9"/>
    <x v="0"/>
    <n v="14886"/>
    <n v="5.7188888888888911"/>
    <n v="9.7582541999999997"/>
    <n v="5.7188888888888911"/>
    <n v="5.4206519999999996"/>
    <n v="1.7177777777777781"/>
    <n v="1"/>
    <n v="0"/>
    <n v="0"/>
    <n v="0"/>
    <s v="Wed 17-Oct-2018"/>
  </r>
  <r>
    <d v="2018-10-18T00:00:00"/>
    <s v="18 Thu"/>
    <x v="9"/>
    <x v="0"/>
    <n v="17330"/>
    <n v="6.2644444444444467"/>
    <n v="10.8574286"/>
    <n v="6.2644444444444467"/>
    <n v="4.0759989999999986"/>
    <n v="1.305277777777778"/>
    <n v="1"/>
    <n v="0"/>
    <n v="0"/>
    <n v="0"/>
    <s v="Thu 18-Oct-2018"/>
  </r>
  <r>
    <d v="2018-10-19T00:00:00"/>
    <s v="19 Fri"/>
    <x v="9"/>
    <x v="0"/>
    <n v="15200"/>
    <n v="5.3486111111111123"/>
    <n v="9.8923650000000016"/>
    <n v="5.3486111111111123"/>
    <n v="5.2605519999999997"/>
    <n v="1.7175"/>
    <n v="1"/>
    <n v="0"/>
    <n v="0"/>
    <n v="0"/>
    <s v="Fri 19-Oct-2018"/>
  </r>
  <r>
    <d v="2018-10-20T00:00:00"/>
    <s v="20 Sat"/>
    <x v="9"/>
    <x v="0"/>
    <n v="9108"/>
    <n v="10.66138888888889"/>
    <n v="5.666874"/>
    <n v="10.66138888888889"/>
    <n v="0.91736400000000007"/>
    <n v="0.2630555555555556"/>
    <n v="0"/>
    <n v="0"/>
    <n v="0"/>
    <n v="0"/>
    <s v="Sat 20-Oct-2018"/>
  </r>
  <r>
    <d v="2018-10-21T00:00:00"/>
    <s v="21 Sun"/>
    <x v="9"/>
    <x v="0"/>
    <n v="3737"/>
    <n v="2.125"/>
    <n v="2.513341"/>
    <n v="2.125"/>
    <n v="1.381311"/>
    <n v="0.45111111111111107"/>
    <n v="0"/>
    <n v="0"/>
    <n v="0"/>
    <n v="0"/>
    <s v="Sun 21-Oct-2018"/>
  </r>
  <r>
    <d v="2018-10-22T00:00:00"/>
    <s v="22 Mon"/>
    <x v="9"/>
    <x v="0"/>
    <n v="973"/>
    <n v="1.1563888888888889"/>
    <n v="0.64207999999999998"/>
    <n v="1.1563888888888889"/>
    <n v="3.3529999999999997E-2"/>
    <n v="8.0555555555555554E-3"/>
    <n v="0"/>
    <n v="1"/>
    <n v="1"/>
    <n v="0"/>
    <s v="Mon 22-Oct-2018"/>
  </r>
  <r>
    <d v="2018-10-23T00:00:00"/>
    <s v="23 Tue"/>
    <x v="9"/>
    <x v="0"/>
    <n v="2171"/>
    <n v="2.273333333333333"/>
    <n v="1.4234800000000001"/>
    <n v="2.273333333333333"/>
    <n v="1.3769999999999999E-2"/>
    <n v="3.333333333333334E-3"/>
    <n v="0"/>
    <n v="1"/>
    <n v="2"/>
    <n v="0"/>
    <s v="Tue 23-Oct-2018"/>
  </r>
  <r>
    <d v="2018-10-24T00:00:00"/>
    <s v="24 Wed"/>
    <x v="9"/>
    <x v="0"/>
    <n v="16135"/>
    <n v="4.3822222222222216"/>
    <n v="10.204317"/>
    <n v="4.3822222222222216"/>
    <n v="7.7855600000000011"/>
    <n v="2.2377777777777781"/>
    <n v="1"/>
    <n v="0"/>
    <n v="0"/>
    <n v="0"/>
    <s v="Wed 24-Oct-2018"/>
  </r>
  <r>
    <d v="2018-10-25T00:00:00"/>
    <s v="25 Thu"/>
    <x v="9"/>
    <x v="0"/>
    <n v="6528"/>
    <n v="2.8736111111111109"/>
    <n v="4.539464999999999"/>
    <n v="2.8736111111111109"/>
    <n v="2.8868269999999998"/>
    <n v="0.7286111111111111"/>
    <n v="0"/>
    <n v="0"/>
    <n v="0"/>
    <n v="0"/>
    <s v="Thu 25-Oct-2018"/>
  </r>
  <r>
    <d v="2018-10-26T00:00:00"/>
    <s v="26 Fri"/>
    <x v="9"/>
    <x v="0"/>
    <n v="6253"/>
    <n v="2.9841666666666669"/>
    <n v="4.0933200000000003"/>
    <n v="2.9841666666666669"/>
    <n v="2.1078199999999998"/>
    <n v="0.60416666666666663"/>
    <n v="0"/>
    <n v="0"/>
    <n v="0"/>
    <n v="0"/>
    <s v="Fri 26-Oct-2018"/>
  </r>
  <r>
    <d v="2018-10-27T00:00:00"/>
    <s v="27 Sat"/>
    <x v="9"/>
    <x v="0"/>
    <n v="2967"/>
    <n v="2.515000000000001"/>
    <n v="1.9657899999999999"/>
    <n v="2.515000000000001"/>
    <n v="4.6149999999999997E-2"/>
    <n v="5.8333333333333336E-3"/>
    <n v="0"/>
    <n v="1"/>
    <n v="1"/>
    <n v="1"/>
    <s v="Sat 27-Oct-2018"/>
  </r>
  <r>
    <d v="2018-10-28T00:00:00"/>
    <s v="28 Sun"/>
    <x v="9"/>
    <x v="0"/>
    <n v="1913"/>
    <n v="1.6191666666666671"/>
    <n v="1.2332700000000001"/>
    <n v="1.6191666666666671"/>
    <n v="8.8639999999999997E-2"/>
    <n v="1.833333333333333E-2"/>
    <n v="0"/>
    <n v="1"/>
    <n v="2"/>
    <n v="0"/>
    <s v="Sun 28-Oct-2018"/>
  </r>
  <r>
    <d v="2018-10-29T00:00:00"/>
    <s v="29 Mon"/>
    <x v="9"/>
    <x v="0"/>
    <n v="11081"/>
    <n v="3.513611111111111"/>
    <n v="7.5127370000000004"/>
    <n v="3.513611111111111"/>
    <n v="5.5708329999999986"/>
    <n v="1.447222222222222"/>
    <n v="1"/>
    <n v="0"/>
    <n v="0"/>
    <n v="0"/>
    <s v="Mon 29-Oct-2018"/>
  </r>
  <r>
    <d v="2018-10-30T00:00:00"/>
    <s v="30 Tue"/>
    <x v="9"/>
    <x v="0"/>
    <n v="6524"/>
    <n v="3.200277777777778"/>
    <n v="4.3166269999999987"/>
    <n v="3.200277777777778"/>
    <n v="2.787547"/>
    <n v="0.92388888888888887"/>
    <n v="0"/>
    <n v="0"/>
    <n v="0"/>
    <n v="0"/>
    <s v="Tue 30-Oct-2018"/>
  </r>
  <r>
    <d v="2018-10-31T00:00:00"/>
    <s v="31 Wed"/>
    <x v="9"/>
    <x v="0"/>
    <n v="7110"/>
    <n v="3.056944444444444"/>
    <n v="5.0033139999999996"/>
    <n v="3.056944444444444"/>
    <n v="2.5656750000000001"/>
    <n v="0.72833333333333328"/>
    <n v="0"/>
    <n v="0"/>
    <n v="0"/>
    <n v="0"/>
    <s v="Wed 31-Oct-2018"/>
  </r>
  <r>
    <d v="2018-11-01T00:00:00"/>
    <s v="01 Thu"/>
    <x v="10"/>
    <x v="0"/>
    <n v="5807"/>
    <n v="1.969166666666667"/>
    <n v="4.3081599999999991"/>
    <n v="1.969166666666667"/>
    <n v="3.67571"/>
    <n v="0.95749999999999991"/>
    <n v="0"/>
    <n v="0"/>
    <n v="0"/>
    <n v="0"/>
    <s v="Thu 01-Nov-2018"/>
  </r>
  <r>
    <d v="2018-11-02T00:00:00"/>
    <s v="02 Fri"/>
    <x v="10"/>
    <x v="0"/>
    <n v="8032"/>
    <n v="2.8666666666666671"/>
    <n v="5.7009519999999991"/>
    <n v="2.8666666666666671"/>
    <n v="3.9597650000000009"/>
    <n v="1.193888888888889"/>
    <n v="0"/>
    <n v="0"/>
    <n v="0"/>
    <n v="0"/>
    <s v="Fri 02-Nov-2018"/>
  </r>
  <r>
    <d v="2018-11-03T00:00:00"/>
    <s v="03 Sat"/>
    <x v="10"/>
    <x v="0"/>
    <n v="9359"/>
    <n v="3.525833333333332"/>
    <n v="6.43628"/>
    <n v="3.525833333333332"/>
    <n v="4.4778100000000007"/>
    <n v="1.118888888888889"/>
    <n v="0"/>
    <n v="0"/>
    <n v="0"/>
    <n v="0"/>
    <s v="Sat 03-Nov-2018"/>
  </r>
  <r>
    <d v="2018-11-04T00:00:00"/>
    <s v="04 Sun"/>
    <x v="10"/>
    <x v="0"/>
    <n v="2582"/>
    <n v="1.7519444444444441"/>
    <n v="1.789199"/>
    <n v="1.7519444444444441"/>
    <n v="0.32923999999999998"/>
    <n v="9.7777777777777769E-2"/>
    <n v="0"/>
    <n v="1"/>
    <n v="1"/>
    <n v="0"/>
    <s v="Sun 04-Nov-2018"/>
  </r>
  <r>
    <d v="2018-11-05T00:00:00"/>
    <s v="05 Mon"/>
    <x v="10"/>
    <x v="0"/>
    <n v="7860"/>
    <n v="2.161111111111111"/>
    <n v="5.3952699999999991"/>
    <n v="2.161111111111111"/>
    <n v="4.9150299999999998"/>
    <n v="1.3"/>
    <n v="0"/>
    <n v="0"/>
    <n v="0"/>
    <n v="0"/>
    <s v="Mon 05-Nov-2018"/>
  </r>
  <r>
    <d v="2018-11-06T00:00:00"/>
    <s v="06 Tue"/>
    <x v="10"/>
    <x v="0"/>
    <n v="510"/>
    <n v="0.5344444444444445"/>
    <n v="0.33967999999999998"/>
    <n v="0.5344444444444445"/>
    <n v="6.3670000000000004E-2"/>
    <n v="1.4999999999999999E-2"/>
    <n v="0"/>
    <n v="1"/>
    <n v="1"/>
    <n v="0"/>
    <s v="Tue 06-Nov-2018"/>
  </r>
  <r>
    <d v="2018-11-07T00:00:00"/>
    <s v="07 Wed"/>
    <x v="10"/>
    <x v="0"/>
    <n v="4530"/>
    <n v="2.471111111111111"/>
    <n v="3.1378279999999998"/>
    <n v="2.471111111111111"/>
    <n v="0.74130499999999999"/>
    <n v="0.20250000000000001"/>
    <n v="0"/>
    <n v="0"/>
    <n v="0"/>
    <n v="0"/>
    <s v="Wed 07-Nov-2018"/>
  </r>
  <r>
    <d v="2018-11-08T00:00:00"/>
    <s v="08 Thu"/>
    <x v="10"/>
    <x v="0"/>
    <n v="15756"/>
    <n v="3.5408333333333331"/>
    <n v="10.486741"/>
    <n v="3.5408333333333331"/>
    <n v="9.2928609999999985"/>
    <n v="2.3855555555555559"/>
    <n v="1"/>
    <n v="0"/>
    <n v="0"/>
    <n v="0"/>
    <s v="Thu 08-Nov-2018"/>
  </r>
  <r>
    <d v="2018-11-09T00:00:00"/>
    <s v="09 Fri"/>
    <x v="10"/>
    <x v="0"/>
    <n v="8693"/>
    <n v="2.796388888888889"/>
    <n v="5.6829399999999994"/>
    <n v="2.796388888888889"/>
    <n v="3.9196200000000001"/>
    <n v="1.006111111111111"/>
    <n v="0"/>
    <n v="0"/>
    <n v="0"/>
    <n v="0"/>
    <s v="Fri 09-Nov-2018"/>
  </r>
  <r>
    <d v="2018-11-10T00:00:00"/>
    <s v="10 Sat"/>
    <x v="10"/>
    <x v="0"/>
    <n v="9607"/>
    <n v="2.0088888888888889"/>
    <n v="5.97227"/>
    <n v="2.0088888888888889"/>
    <n v="5.6788999999999996"/>
    <n v="1.496388888888889"/>
    <n v="0"/>
    <n v="0"/>
    <n v="0"/>
    <n v="0"/>
    <s v="Sat 10-Nov-2018"/>
  </r>
  <r>
    <d v="2018-11-11T00:00:00"/>
    <s v="11 Sun"/>
    <x v="10"/>
    <x v="0"/>
    <n v="1108"/>
    <n v="0.46"/>
    <n v="0.73733300000000002"/>
    <n v="0.46"/>
    <n v="5.6370000000000003E-2"/>
    <n v="1.9166666666666669E-2"/>
    <n v="0"/>
    <n v="1"/>
    <n v="1"/>
    <n v="0"/>
    <s v="Sun 11-Nov-2018"/>
  </r>
  <r>
    <d v="2018-11-12T00:00:00"/>
    <s v="12 Mon"/>
    <x v="10"/>
    <x v="0"/>
    <n v="5580"/>
    <n v="12.50444444444444"/>
    <n v="3.5018102"/>
    <n v="12.50444444444444"/>
    <n v="1.9833000000000001"/>
    <n v="0.55527777777777776"/>
    <n v="0"/>
    <n v="0"/>
    <n v="0"/>
    <n v="0"/>
    <s v="Mon 12-Nov-2018"/>
  </r>
  <r>
    <d v="2018-11-13T00:00:00"/>
    <s v="13 Tue"/>
    <x v="10"/>
    <x v="0"/>
    <n v="6595"/>
    <n v="3.392500000000001"/>
    <n v="4.3618200000000007"/>
    <n v="3.392500000000001"/>
    <n v="2.1493000000000002"/>
    <n v="0.64083333333333337"/>
    <n v="0"/>
    <n v="0"/>
    <n v="0"/>
    <n v="0"/>
    <s v="Tue 13-Nov-2018"/>
  </r>
  <r>
    <d v="2018-11-14T00:00:00"/>
    <s v="14 Wed"/>
    <x v="10"/>
    <x v="0"/>
    <n v="6557"/>
    <n v="3.566666666666666"/>
    <n v="4.261569999999999"/>
    <n v="3.566666666666666"/>
    <n v="1.97227"/>
    <n v="0.53916666666666668"/>
    <n v="0"/>
    <n v="0"/>
    <n v="0"/>
    <n v="0"/>
    <s v="Wed 14-Nov-2018"/>
  </r>
  <r>
    <d v="2018-11-15T00:00:00"/>
    <s v="15 Thu"/>
    <x v="10"/>
    <x v="0"/>
    <n v="10330"/>
    <n v="3.8202777777777772"/>
    <n v="6.8236100000000004"/>
    <n v="3.8202777777777772"/>
    <n v="5.2984099999999996"/>
    <n v="1.335277777777778"/>
    <n v="1"/>
    <n v="0"/>
    <n v="0"/>
    <n v="0"/>
    <s v="Thu 15-Nov-2018"/>
  </r>
  <r>
    <d v="2018-11-16T00:00:00"/>
    <s v="16 Fri"/>
    <x v="10"/>
    <x v="0"/>
    <n v="9931"/>
    <n v="2.9844444444444438"/>
    <n v="6.5750700000000011"/>
    <n v="2.9844444444444438"/>
    <n v="5.5598799999999997"/>
    <n v="1.5149999999999999"/>
    <n v="0"/>
    <n v="0"/>
    <n v="0"/>
    <n v="0"/>
    <s v="Fri 16-Nov-2018"/>
  </r>
  <r>
    <d v="2018-11-17T00:00:00"/>
    <s v="17 Sat"/>
    <x v="10"/>
    <x v="0"/>
    <n v="11904"/>
    <n v="4.2286111111111104"/>
    <n v="7.9609099999999993"/>
    <n v="4.2286111111111104"/>
    <n v="5.6987899999999998"/>
    <n v="1.5016666666666669"/>
    <n v="1"/>
    <n v="0"/>
    <n v="0"/>
    <n v="0"/>
    <s v="Sat 17-Nov-2018"/>
  </r>
  <r>
    <d v="2018-11-18T00:00:00"/>
    <s v="18 Sun"/>
    <x v="10"/>
    <x v="0"/>
    <n v="14987"/>
    <n v="4.0441666666666656"/>
    <n v="10.156790000000001"/>
    <n v="4.0441666666666656"/>
    <n v="8.1874900000000004"/>
    <n v="1.970277777777778"/>
    <n v="1"/>
    <n v="0"/>
    <n v="0"/>
    <n v="0"/>
    <s v="Sun 18-Nov-2018"/>
  </r>
  <r>
    <d v="2018-11-19T00:00:00"/>
    <s v="19 Mon"/>
    <x v="10"/>
    <x v="0"/>
    <n v="9054"/>
    <n v="2.5258333333333329"/>
    <n v="6.24505"/>
    <n v="2.5258333333333329"/>
    <n v="4.78545"/>
    <n v="1.1786111111111111"/>
    <n v="0"/>
    <n v="0"/>
    <n v="0"/>
    <n v="0"/>
    <s v="Mon 19-Nov-2018"/>
  </r>
  <r>
    <d v="2018-11-20T00:00:00"/>
    <s v="20 Tue"/>
    <x v="10"/>
    <x v="0"/>
    <n v="12532"/>
    <n v="3.039166666666667"/>
    <n v="9.1058900000000005"/>
    <n v="3.039166666666667"/>
    <n v="8.1105499999999999"/>
    <n v="1.847777777777778"/>
    <n v="1"/>
    <n v="0"/>
    <n v="0"/>
    <n v="0"/>
    <s v="Tue 20-Nov-2018"/>
  </r>
  <r>
    <d v="2018-11-21T00:00:00"/>
    <s v="21 Wed"/>
    <x v="10"/>
    <x v="0"/>
    <n v="14993"/>
    <n v="4.3438888888888876"/>
    <n v="9.886219999999998"/>
    <n v="4.3438888888888876"/>
    <n v="7.4426100000000002"/>
    <n v="1.8736111111111109"/>
    <n v="1"/>
    <n v="0"/>
    <n v="0"/>
    <n v="0"/>
    <s v="Wed 21-Nov-2018"/>
  </r>
  <r>
    <d v="2018-11-22T00:00:00"/>
    <s v="22 Thu"/>
    <x v="10"/>
    <x v="0"/>
    <n v="6587"/>
    <n v="3.45611111111111"/>
    <n v="4.5367914000000011"/>
    <n v="3.45611111111111"/>
    <n v="2.5669930000000001"/>
    <n v="0.79722222222222228"/>
    <n v="0"/>
    <n v="0"/>
    <n v="0"/>
    <n v="0"/>
    <s v="Thu 22-Nov-2018"/>
  </r>
  <r>
    <d v="2018-11-23T00:00:00"/>
    <s v="23 Fri"/>
    <x v="10"/>
    <x v="0"/>
    <n v="7795"/>
    <n v="2.895833333333333"/>
    <n v="5.0238500000000004"/>
    <n v="2.895833333333333"/>
    <n v="3.2168399999999999"/>
    <n v="0.83305555555555566"/>
    <n v="0"/>
    <n v="0"/>
    <n v="0"/>
    <n v="0"/>
    <s v="Fri 23-Nov-2018"/>
  </r>
  <r>
    <d v="2018-11-24T00:00:00"/>
    <s v="24 Sat"/>
    <x v="10"/>
    <x v="0"/>
    <n v="2063"/>
    <n v="1.085833333333333"/>
    <n v="1.3411"/>
    <n v="1.085833333333333"/>
    <n v="6.1210000000000007E-2"/>
    <n v="1.361111111111111E-2"/>
    <n v="0"/>
    <n v="1"/>
    <n v="1"/>
    <n v="0"/>
    <s v="Sat 24-Nov-2018"/>
  </r>
  <r>
    <d v="2018-11-25T00:00:00"/>
    <s v="25 Sun"/>
    <x v="10"/>
    <x v="0"/>
    <n v="5184"/>
    <n v="2.9488888888888889"/>
    <n v="3.46183"/>
    <n v="2.9488888888888889"/>
    <n v="0.95038999999999996"/>
    <n v="0.28305555555555562"/>
    <n v="0"/>
    <n v="0"/>
    <n v="0"/>
    <n v="0"/>
    <s v="Sun 25-Nov-2018"/>
  </r>
  <r>
    <d v="2018-11-26T00:00:00"/>
    <s v="26 Mon"/>
    <x v="10"/>
    <x v="0"/>
    <n v="14728"/>
    <n v="4.0805555555555557"/>
    <n v="9.3589699999999958"/>
    <n v="4.0805555555555557"/>
    <n v="8.3008399999999973"/>
    <n v="2.2663888888888888"/>
    <n v="1"/>
    <n v="0"/>
    <n v="0"/>
    <n v="0"/>
    <s v="Mon 26-Nov-2018"/>
  </r>
  <r>
    <d v="2018-11-27T00:00:00"/>
    <s v="27 Tue"/>
    <x v="10"/>
    <x v="0"/>
    <n v="11523"/>
    <n v="4.5180555555555566"/>
    <n v="8.1368359999999988"/>
    <n v="4.5180555555555566"/>
    <n v="4.9105459999999992"/>
    <n v="1.293611111111111"/>
    <n v="1"/>
    <n v="0"/>
    <n v="0"/>
    <n v="0"/>
    <s v="Tue 27-Nov-2018"/>
  </r>
  <r>
    <d v="2018-11-28T00:00:00"/>
    <s v="28 Wed"/>
    <x v="10"/>
    <x v="0"/>
    <n v="7827"/>
    <n v="3.7455555555555562"/>
    <n v="5.5613190000000001"/>
    <n v="3.7455555555555562"/>
    <n v="3.163389"/>
    <n v="0.82972222222222225"/>
    <n v="0"/>
    <n v="0"/>
    <n v="0"/>
    <n v="0"/>
    <s v="Wed 28-Nov-2018"/>
  </r>
  <r>
    <d v="2018-11-29T00:00:00"/>
    <s v="29 Thu"/>
    <x v="10"/>
    <x v="0"/>
    <n v="6848"/>
    <n v="2.869444444444444"/>
    <n v="4.5472139999999994"/>
    <n v="2.869444444444444"/>
    <n v="2.755074"/>
    <n v="0.82388888888888878"/>
    <n v="0"/>
    <n v="0"/>
    <n v="0"/>
    <n v="0"/>
    <s v="Thu 29-Nov-2018"/>
  </r>
  <r>
    <d v="2018-11-30T00:00:00"/>
    <s v="30 Fri"/>
    <x v="10"/>
    <x v="0"/>
    <n v="7617"/>
    <n v="3.954444444444444"/>
    <n v="5.4720270000000024"/>
    <n v="3.954444444444444"/>
    <n v="2.6261800000000002"/>
    <n v="0.65361111111111114"/>
    <n v="0"/>
    <n v="0"/>
    <n v="0"/>
    <n v="0"/>
    <s v="Fri 30-Nov-2018"/>
  </r>
  <r>
    <d v="2018-12-01T00:00:00"/>
    <s v="01 Sat"/>
    <x v="11"/>
    <x v="0"/>
    <n v="5016"/>
    <n v="3.0772222222222232"/>
    <n v="3.4051039999999988"/>
    <n v="3.0786111111111119"/>
    <n v="1.87761"/>
    <n v="0.65833333333333333"/>
    <n v="0"/>
    <n v="0"/>
    <n v="0"/>
    <n v="0"/>
    <s v="Sat 01-Dec-2018"/>
  </r>
  <r>
    <d v="2018-12-02T00:00:00"/>
    <s v="02 Sun"/>
    <x v="11"/>
    <x v="0"/>
    <n v="7385"/>
    <n v="1.668333333333333"/>
    <n v="5.55722"/>
    <n v="1.668333333333333"/>
    <n v="5.2425100000000002"/>
    <n v="1.089722222222222"/>
    <n v="0"/>
    <n v="0"/>
    <n v="0"/>
    <n v="0"/>
    <s v="Sun 02-Dec-2018"/>
  </r>
  <r>
    <d v="2018-12-03T00:00:00"/>
    <s v="03 Mon"/>
    <x v="11"/>
    <x v="0"/>
    <n v="3400"/>
    <n v="1.8788888888888891"/>
    <n v="2.29176"/>
    <n v="1.8788888888888891"/>
    <n v="0.24485000000000001"/>
    <n v="8.6944444444444449E-2"/>
    <n v="0"/>
    <n v="0"/>
    <n v="0"/>
    <n v="0"/>
    <s v="Mon 03-Dec-2018"/>
  </r>
  <r>
    <d v="2018-12-04T00:00:00"/>
    <s v="04 Tue"/>
    <x v="11"/>
    <x v="0"/>
    <n v="7432"/>
    <n v="3.4933333333333341"/>
    <n v="5.1031190000000004"/>
    <n v="3.4933333333333341"/>
    <n v="2.7217090000000002"/>
    <n v="0.72083333333333333"/>
    <n v="0"/>
    <n v="0"/>
    <n v="0"/>
    <n v="0"/>
    <s v="Tue 04-Dec-2018"/>
  </r>
  <r>
    <d v="2018-12-05T00:00:00"/>
    <s v="05 Wed"/>
    <x v="11"/>
    <x v="0"/>
    <n v="9975"/>
    <n v="3.8097222222222218"/>
    <n v="7.1646220000000014"/>
    <n v="3.8097222222222218"/>
    <n v="5.0060720000000014"/>
    <n v="1.3174999999999999"/>
    <n v="0"/>
    <n v="0"/>
    <n v="0"/>
    <n v="0"/>
    <s v="Wed 05-Dec-2018"/>
  </r>
  <r>
    <d v="2018-12-06T00:00:00"/>
    <s v="06 Thu"/>
    <x v="11"/>
    <x v="0"/>
    <n v="10403"/>
    <n v="3.049722222222222"/>
    <n v="7.1474399999999996"/>
    <n v="3.049722222222222"/>
    <n v="6.0529700000000002"/>
    <n v="1.645"/>
    <n v="1"/>
    <n v="0"/>
    <n v="0"/>
    <n v="0"/>
    <s v="Thu 06-Dec-2018"/>
  </r>
  <r>
    <d v="2018-12-07T00:00:00"/>
    <s v="07 Fri"/>
    <x v="11"/>
    <x v="0"/>
    <n v="10142"/>
    <n v="3.2255555555555562"/>
    <n v="6.9143600000000003"/>
    <n v="3.2255555555555562"/>
    <n v="3.6403300000000001"/>
    <n v="1.2611111111111111"/>
    <n v="1"/>
    <n v="0"/>
    <n v="0"/>
    <n v="0"/>
    <s v="Fri 07-Dec-2018"/>
  </r>
  <r>
    <d v="2018-12-08T00:00:00"/>
    <s v="08 Sat"/>
    <x v="11"/>
    <x v="0"/>
    <n v="9976"/>
    <n v="2.139166666666668"/>
    <n v="6.4985499999999998"/>
    <n v="2.139166666666668"/>
    <n v="6.0510200000000012"/>
    <n v="1.733611111111111"/>
    <n v="0"/>
    <n v="0"/>
    <n v="0"/>
    <n v="0"/>
    <s v="Sat 08-Dec-2018"/>
  </r>
  <r>
    <d v="2018-12-09T00:00:00"/>
    <s v="09 Sun"/>
    <x v="11"/>
    <x v="0"/>
    <n v="7022"/>
    <n v="1.5911111111111109"/>
    <n v="4.7045999999999992"/>
    <n v="1.5911111111111109"/>
    <n v="4.3323"/>
    <n v="0.99888888888888883"/>
    <n v="0"/>
    <n v="0"/>
    <n v="0"/>
    <n v="0"/>
    <s v="Sun 09-Dec-2018"/>
  </r>
  <r>
    <d v="2018-12-10T00:00:00"/>
    <s v="10 Mon"/>
    <x v="11"/>
    <x v="0"/>
    <n v="13134"/>
    <n v="3.2441666666666662"/>
    <n v="8.9729299999999999"/>
    <n v="3.2441666666666662"/>
    <n v="7.5537799999999988"/>
    <n v="2.0202777777777778"/>
    <n v="1"/>
    <n v="0"/>
    <n v="0"/>
    <n v="0"/>
    <s v="Mon 10-Dec-2018"/>
  </r>
  <r>
    <d v="2018-12-11T00:00:00"/>
    <s v="11 Tue"/>
    <x v="11"/>
    <x v="0"/>
    <n v="6668"/>
    <n v="1.4044444444444451"/>
    <n v="4.784650000000001"/>
    <n v="1.4044444444444451"/>
    <n v="4.6498600000000003"/>
    <n v="1.164722222222222"/>
    <n v="0"/>
    <n v="0"/>
    <n v="0"/>
    <n v="0"/>
    <s v="Tue 11-Dec-2018"/>
  </r>
  <r>
    <d v="2018-12-12T00:00:00"/>
    <s v="12 Wed"/>
    <x v="11"/>
    <x v="0"/>
    <n v="11659"/>
    <n v="4.2911111111111104"/>
    <n v="8.0644110000000016"/>
    <n v="4.2911111111111104"/>
    <n v="5.0720109999999998"/>
    <n v="1.4624999999999999"/>
    <n v="1"/>
    <n v="0"/>
    <n v="0"/>
    <n v="0"/>
    <s v="Wed 12-Dec-2018"/>
  </r>
  <r>
    <d v="2018-12-13T00:00:00"/>
    <s v="13 Thu"/>
    <x v="11"/>
    <x v="0"/>
    <n v="9941"/>
    <n v="3.313333333333333"/>
    <n v="6.8420199999999989"/>
    <n v="3.313333333333333"/>
    <n v="3.719349999999999"/>
    <n v="1.1891666666666669"/>
    <n v="0"/>
    <n v="0"/>
    <n v="0"/>
    <n v="0"/>
    <s v="Thu 13-Dec-2018"/>
  </r>
  <r>
    <d v="2018-12-14T00:00:00"/>
    <s v="14 Fri"/>
    <x v="11"/>
    <x v="0"/>
    <n v="11740"/>
    <n v="12.66277777777778"/>
    <n v="7.9880269999999998"/>
    <n v="12.66277777777778"/>
    <n v="3.326160999999999"/>
    <n v="0.91388888888888886"/>
    <n v="1"/>
    <n v="0"/>
    <n v="0"/>
    <n v="0"/>
    <s v="Fri 14-Dec-2018"/>
  </r>
  <r>
    <d v="2018-12-15T00:00:00"/>
    <s v="15 Sat"/>
    <x v="11"/>
    <x v="0"/>
    <n v="7101"/>
    <n v="3.432222222222221"/>
    <n v="4.7080932000000004"/>
    <n v="3.432222222222221"/>
    <n v="1.8160259999999999"/>
    <n v="0.50694444444444442"/>
    <n v="0"/>
    <n v="0"/>
    <n v="0"/>
    <n v="0"/>
    <s v="Sat 15-Dec-2018"/>
  </r>
  <r>
    <d v="2018-12-16T00:00:00"/>
    <s v="16 Sun"/>
    <x v="11"/>
    <x v="0"/>
    <n v="3081"/>
    <n v="2.0244444444444438"/>
    <n v="2.0529199999999999"/>
    <n v="2.0244444444444438"/>
    <n v="5.008E-2"/>
    <n v="1.083333333333333E-2"/>
    <n v="0"/>
    <n v="0"/>
    <n v="0"/>
    <n v="0"/>
    <s v="Sun 16-Dec-2018"/>
  </r>
  <r>
    <d v="2018-12-17T00:00:00"/>
    <s v="17 Mon"/>
    <x v="11"/>
    <x v="0"/>
    <n v="5328"/>
    <n v="1.98"/>
    <n v="3.8018149999999999"/>
    <n v="1.98"/>
    <n v="2.2867099999999998"/>
    <n v="0.69499999999999995"/>
    <n v="0"/>
    <n v="0"/>
    <n v="0"/>
    <n v="0"/>
    <s v="Mon 17-Dec-2018"/>
  </r>
  <r>
    <d v="2018-12-18T00:00:00"/>
    <s v="18 Tue"/>
    <x v="11"/>
    <x v="0"/>
    <n v="7536"/>
    <n v="2.5108333333333328"/>
    <n v="5.0464200000000003"/>
    <n v="2.5108333333333328"/>
    <n v="4.0574400000000006"/>
    <n v="0.99888888888888905"/>
    <n v="0"/>
    <n v="0"/>
    <n v="0"/>
    <n v="0"/>
    <s v="Tue 18-Dec-2018"/>
  </r>
  <r>
    <d v="2018-12-19T00:00:00"/>
    <s v="19 Wed"/>
    <x v="11"/>
    <x v="0"/>
    <n v="10274"/>
    <n v="3.202222222222221"/>
    <n v="7.792139999999999"/>
    <n v="3.202222222222221"/>
    <n v="6.3995319999999998"/>
    <n v="1.4952777777777779"/>
    <n v="1"/>
    <n v="0"/>
    <n v="0"/>
    <n v="0"/>
    <s v="Wed 19-Dec-2018"/>
  </r>
  <r>
    <d v="2018-12-20T00:00:00"/>
    <s v="20 Thu"/>
    <x v="11"/>
    <x v="0"/>
    <n v="8231"/>
    <n v="2.4716666666666658"/>
    <n v="5.7201979999999972"/>
    <n v="2.4716666666666658"/>
    <n v="4.8524079999999996"/>
    <n v="1.203055555555556"/>
    <n v="0"/>
    <n v="0"/>
    <n v="0"/>
    <n v="0"/>
    <s v="Thu 20-Dec-2018"/>
  </r>
  <r>
    <d v="2018-12-21T00:00:00"/>
    <s v="21 Fri"/>
    <x v="11"/>
    <x v="0"/>
    <n v="6639"/>
    <n v="2.9975000000000001"/>
    <n v="4.4061351000000011"/>
    <n v="2.9975000000000001"/>
    <n v="1.30643"/>
    <n v="0.42944444444444441"/>
    <n v="0"/>
    <n v="0"/>
    <n v="0"/>
    <n v="0"/>
    <s v="Fri 21-Dec-2018"/>
  </r>
  <r>
    <d v="2018-12-22T00:00:00"/>
    <s v="22 Sat"/>
    <x v="11"/>
    <x v="0"/>
    <n v="9439"/>
    <n v="4.785555555555554"/>
    <n v="6.3720324999999969"/>
    <n v="4.7861111111111097"/>
    <n v="1.9057835999999999"/>
    <n v="0.52555555555555555"/>
    <n v="0"/>
    <n v="0"/>
    <n v="0"/>
    <n v="0"/>
    <s v="Sat 22-Dec-2018"/>
  </r>
  <r>
    <d v="2018-12-23T00:00:00"/>
    <s v="23 Sun"/>
    <x v="11"/>
    <x v="0"/>
    <n v="2529"/>
    <n v="0.58166666666666655"/>
    <n v="1.6492199999999999"/>
    <n v="0.58166666666666655"/>
    <n v="1.5700799999999999"/>
    <n v="0.44083333333333341"/>
    <n v="0"/>
    <n v="1"/>
    <n v="1"/>
    <n v="0"/>
    <s v="Sun 23-Dec-2018"/>
  </r>
  <r>
    <d v="2018-12-24T00:00:00"/>
    <s v="24 Mon"/>
    <x v="11"/>
    <x v="0"/>
    <n v="6781"/>
    <n v="3.1719444444444438"/>
    <n v="4.4669580000000009"/>
    <n v="3.1719444444444438"/>
    <n v="2.758248"/>
    <n v="0.72805555555555557"/>
    <n v="0"/>
    <n v="0"/>
    <n v="0"/>
    <n v="0"/>
    <s v="Mon 24-Dec-2018"/>
  </r>
  <r>
    <d v="2018-12-25T00:00:00"/>
    <s v="25 Tue"/>
    <x v="11"/>
    <x v="0"/>
    <n v="2647"/>
    <n v="1.6577777777777769"/>
    <n v="1.7773899999999989"/>
    <n v="1.6577777777777769"/>
    <n v="0.69811000000000001"/>
    <n v="0.22666666666666671"/>
    <n v="0"/>
    <n v="1"/>
    <n v="1"/>
    <n v="0"/>
    <s v="Tue 25-Dec-2018"/>
  </r>
  <r>
    <d v="2018-12-26T00:00:00"/>
    <s v="26 Wed"/>
    <x v="11"/>
    <x v="0"/>
    <n v="5661"/>
    <n v="2.981666666666666"/>
    <n v="3.893721999999999"/>
    <n v="2.981666666666666"/>
    <n v="2.391492"/>
    <n v="0.68"/>
    <n v="0"/>
    <n v="0"/>
    <n v="0"/>
    <n v="0"/>
    <s v="Wed 26-Dec-2018"/>
  </r>
  <r>
    <d v="2018-12-27T00:00:00"/>
    <s v="27 Thu"/>
    <x v="11"/>
    <x v="0"/>
    <n v="5259"/>
    <n v="3.1166666666666658"/>
    <n v="3.6620550000000009"/>
    <n v="3.1180555555555549"/>
    <n v="1.363027"/>
    <n v="0.34833333333333327"/>
    <n v="0"/>
    <n v="0"/>
    <n v="0"/>
    <n v="0"/>
    <s v="Thu 27-Dec-2018"/>
  </r>
  <r>
    <d v="2018-12-28T00:00:00"/>
    <s v="28 Fri"/>
    <x v="11"/>
    <x v="0"/>
    <n v="10086"/>
    <n v="3.2849999999999988"/>
    <n v="7.7550570000000008"/>
    <n v="3.2849999999999988"/>
    <n v="5.5615439999999996"/>
    <n v="1.115555555555555"/>
    <n v="1"/>
    <n v="0"/>
    <n v="0"/>
    <n v="0"/>
    <s v="Fri 28-Dec-2018"/>
  </r>
  <r>
    <d v="2018-12-29T00:00:00"/>
    <s v="29 Sat"/>
    <x v="11"/>
    <x v="0"/>
    <n v="6983"/>
    <n v="4.379444444444446"/>
    <n v="4.5349494999999997"/>
    <n v="4.379444444444446"/>
    <n v="0.34395999999999999"/>
    <n v="0.1047222222222222"/>
    <n v="0"/>
    <n v="0"/>
    <n v="0"/>
    <n v="0"/>
    <s v="Sat 29-Dec-2018"/>
  </r>
  <r>
    <d v="2018-12-30T00:00:00"/>
    <s v="30 Sun"/>
    <x v="11"/>
    <x v="0"/>
    <n v="9431"/>
    <n v="3.1030555555555548"/>
    <n v="8.0108540000000001"/>
    <n v="2.535277777777778"/>
    <n v="6.9347300000000001"/>
    <n v="1.1988888888888889"/>
    <n v="0"/>
    <n v="0"/>
    <n v="0"/>
    <n v="1"/>
    <s v="Sun 30-Dec-2018"/>
  </r>
  <r>
    <d v="2018-12-31T00:00:00"/>
    <s v="31 Mon"/>
    <x v="11"/>
    <x v="0"/>
    <n v="9605"/>
    <n v="4.1513888888888886"/>
    <n v="7.1188900000000004"/>
    <n v="4.1513888888888886"/>
    <n v="3.9145500000000002"/>
    <n v="0.75861111111111112"/>
    <n v="0"/>
    <n v="0"/>
    <n v="0"/>
    <n v="1"/>
    <s v="Mon 31-Dec-2018"/>
  </r>
  <r>
    <d v="2019-01-01T00:00:00"/>
    <s v="01 Tue"/>
    <x v="0"/>
    <x v="1"/>
    <n v="9260"/>
    <n v="2.189722222222223"/>
    <n v="6.5453000000000001"/>
    <n v="2.189722222222223"/>
    <n v="5.2185499999999996"/>
    <n v="1.1163888888888891"/>
    <n v="0"/>
    <n v="0"/>
    <n v="0"/>
    <n v="0"/>
    <s v="Tue 01-Jan-2019"/>
  </r>
  <r>
    <d v="2019-01-02T00:00:00"/>
    <s v="02 Wed"/>
    <x v="0"/>
    <x v="1"/>
    <n v="10654"/>
    <n v="2.8416666666666659"/>
    <n v="8.5311199999999996"/>
    <n v="2.8416666666666659"/>
    <n v="7.8130100000000002"/>
    <n v="1.5086111111111109"/>
    <n v="1"/>
    <n v="0"/>
    <n v="0"/>
    <n v="1"/>
    <s v="Wed 02-Jan-2019"/>
  </r>
  <r>
    <d v="2019-01-03T00:00:00"/>
    <s v="03 Thu"/>
    <x v="0"/>
    <x v="1"/>
    <n v="3010"/>
    <n v="1.9724999999999999"/>
    <n v="2.0984567999999988"/>
    <n v="1.973333333333334"/>
    <n v="0.77101299999999995"/>
    <n v="0.30277777777777781"/>
    <n v="0"/>
    <n v="0"/>
    <n v="0"/>
    <n v="0"/>
    <s v="Thu 03-Jan-2019"/>
  </r>
  <r>
    <d v="2019-01-04T00:00:00"/>
    <s v="04 Fri"/>
    <x v="0"/>
    <x v="1"/>
    <n v="3944"/>
    <n v="1.8444444444444441"/>
    <n v="2.7643480000000009"/>
    <n v="1.8444444444444441"/>
    <n v="1.6896910000000001"/>
    <n v="0.52"/>
    <n v="0"/>
    <n v="0"/>
    <n v="0"/>
    <n v="0"/>
    <s v="Fri 04-Jan-2019"/>
  </r>
  <r>
    <d v="2019-01-05T00:00:00"/>
    <s v="05 Sat"/>
    <x v="0"/>
    <x v="1"/>
    <n v="10135"/>
    <n v="2.5483333333333338"/>
    <n v="8.98184"/>
    <n v="2.5483333333333338"/>
    <n v="7.8508899999999988"/>
    <n v="1.180277777777778"/>
    <n v="1"/>
    <n v="0"/>
    <n v="0"/>
    <n v="1"/>
    <s v="Sat 05-Jan-2019"/>
  </r>
  <r>
    <d v="2019-01-06T00:00:00"/>
    <s v="06 Sun"/>
    <x v="0"/>
    <x v="1"/>
    <n v="10730"/>
    <n v="3.382222222222222"/>
    <n v="8.4688900000000018"/>
    <n v="3.382222222222222"/>
    <n v="6.6841870000000014"/>
    <n v="1.214444444444444"/>
    <n v="1"/>
    <n v="0"/>
    <n v="0"/>
    <n v="1"/>
    <s v="Sun 06-Jan-2019"/>
  </r>
  <r>
    <d v="2019-01-07T00:00:00"/>
    <s v="07 Mon"/>
    <x v="0"/>
    <x v="1"/>
    <n v="8608"/>
    <n v="4.115555555555555"/>
    <n v="6.0979919999999987"/>
    <n v="4.115555555555555"/>
    <n v="3.0309889999999999"/>
    <n v="0.79166666666666674"/>
    <n v="0"/>
    <n v="0"/>
    <n v="0"/>
    <n v="0"/>
    <s v="Mon 07-Jan-2019"/>
  </r>
  <r>
    <d v="2019-01-08T00:00:00"/>
    <s v="08 Tue"/>
    <x v="0"/>
    <x v="1"/>
    <n v="1489"/>
    <n v="1.434166666666667"/>
    <n v="1.02084"/>
    <n v="1.434166666666667"/>
    <n v="5.8970000000000002E-2"/>
    <n v="1.472222222222222E-2"/>
    <n v="0"/>
    <n v="1"/>
    <n v="1"/>
    <n v="0"/>
    <s v="Tue 08-Jan-2019"/>
  </r>
  <r>
    <d v="2019-01-09T00:00:00"/>
    <s v="09 Wed"/>
    <x v="0"/>
    <x v="1"/>
    <n v="5937"/>
    <n v="3.257499999999999"/>
    <n v="4.1317419999999991"/>
    <n v="3.257499999999999"/>
    <n v="2.0507029999999999"/>
    <n v="0.54944444444444451"/>
    <n v="0"/>
    <n v="0"/>
    <n v="0"/>
    <n v="0"/>
    <s v="Wed 09-Jan-2019"/>
  </r>
  <r>
    <d v="2019-01-10T00:00:00"/>
    <s v="10 Thu"/>
    <x v="0"/>
    <x v="1"/>
    <n v="11276"/>
    <n v="3.7666666666666662"/>
    <n v="8.1329970000000014"/>
    <n v="3.7666666666666662"/>
    <n v="6.1075490000000006"/>
    <n v="1.556388888888889"/>
    <n v="1"/>
    <n v="0"/>
    <n v="0"/>
    <n v="0"/>
    <s v="Thu 10-Jan-2019"/>
  </r>
  <r>
    <d v="2019-01-11T00:00:00"/>
    <s v="11 Fri"/>
    <x v="0"/>
    <x v="1"/>
    <n v="5117"/>
    <n v="1.2022222222222221"/>
    <n v="4.3989640000000012"/>
    <n v="1.2022222222222221"/>
    <n v="4.1513740000000006"/>
    <n v="0.76138888888888889"/>
    <n v="0"/>
    <n v="0"/>
    <n v="0"/>
    <n v="1"/>
    <s v="Fri 11-Jan-2019"/>
  </r>
  <r>
    <d v="2019-01-12T00:00:00"/>
    <s v="12 Sat"/>
    <x v="0"/>
    <x v="1"/>
    <n v="9208"/>
    <n v="3.2977777777777781"/>
    <n v="6.7130899999999993"/>
    <n v="3.2977777777777781"/>
    <n v="4.7294799999999997"/>
    <n v="0.95972222222222225"/>
    <n v="0"/>
    <n v="0"/>
    <n v="0"/>
    <n v="0"/>
    <s v="Sat 12-Jan-2019"/>
  </r>
  <r>
    <d v="2019-01-13T00:00:00"/>
    <s v="13 Sun"/>
    <x v="0"/>
    <x v="1"/>
    <n v="2670"/>
    <n v="1.936111111111112"/>
    <n v="1.76779"/>
    <n v="1.936111111111112"/>
    <m/>
    <m/>
    <n v="0"/>
    <n v="1"/>
    <n v="1"/>
    <n v="0"/>
    <s v="Sun 13-Jan-2019"/>
  </r>
  <r>
    <d v="2019-01-14T00:00:00"/>
    <s v="14 Mon"/>
    <x v="0"/>
    <x v="1"/>
    <n v="427"/>
    <n v="0.54222222222222227"/>
    <n v="0.29693000000000003"/>
    <n v="0.54222222222222227"/>
    <m/>
    <m/>
    <n v="0"/>
    <n v="1"/>
    <n v="2"/>
    <n v="0"/>
    <s v="Mon 14-Jan-2019"/>
  </r>
  <r>
    <d v="2019-01-15T00:00:00"/>
    <s v="15 Tue"/>
    <x v="0"/>
    <x v="1"/>
    <n v="1173"/>
    <n v="1.216388888888889"/>
    <n v="0.75475000000000003"/>
    <n v="1.216388888888889"/>
    <n v="7.801000000000001E-2"/>
    <n v="2.5000000000000001E-2"/>
    <n v="0"/>
    <n v="1"/>
    <n v="3"/>
    <n v="0"/>
    <s v="Tue 15-Jan-2019"/>
  </r>
  <r>
    <d v="2019-01-16T00:00:00"/>
    <s v="16 Wed"/>
    <x v="0"/>
    <x v="1"/>
    <n v="10123"/>
    <n v="2.9413888888888882"/>
    <n v="7.7054999999999989"/>
    <n v="2.9413888888888882"/>
    <n v="6.5343199999999992"/>
    <n v="1.345277777777778"/>
    <n v="1"/>
    <n v="0"/>
    <n v="0"/>
    <n v="0"/>
    <s v="Wed 16-Jan-2019"/>
  </r>
  <r>
    <d v="2019-01-17T00:00:00"/>
    <s v="17 Thu"/>
    <x v="0"/>
    <x v="1"/>
    <n v="7072"/>
    <n v="2.5086111111111111"/>
    <n v="5.2824679999999997"/>
    <n v="2.5086111111111111"/>
    <n v="3.9305379999999999"/>
    <n v="0.87333333333333341"/>
    <n v="0"/>
    <n v="0"/>
    <n v="0"/>
    <n v="0"/>
    <s v="Thu 17-Jan-2019"/>
  </r>
  <r>
    <d v="2019-01-18T00:00:00"/>
    <s v="18 Fri"/>
    <x v="0"/>
    <x v="1"/>
    <n v="5339"/>
    <n v="2.097777777777778"/>
    <n v="3.9457140000000002"/>
    <n v="2.097777777777778"/>
    <n v="3.155484"/>
    <n v="0.83805555555555544"/>
    <n v="0"/>
    <n v="0"/>
    <n v="0"/>
    <n v="0"/>
    <s v="Fri 18-Jan-2019"/>
  </r>
  <r>
    <d v="2019-01-19T00:00:00"/>
    <s v="19 Sat"/>
    <x v="0"/>
    <x v="1"/>
    <n v="5860"/>
    <n v="2.370833333333334"/>
    <n v="3.823645"/>
    <n v="2.485555555555556"/>
    <n v="1.7794650000000001"/>
    <n v="0.49083333333333329"/>
    <n v="0"/>
    <n v="0"/>
    <n v="0"/>
    <n v="0"/>
    <s v="Sat 19-Jan-2019"/>
  </r>
  <r>
    <d v="2019-01-20T00:00:00"/>
    <s v="20 Sun"/>
    <x v="0"/>
    <x v="1"/>
    <n v="8669"/>
    <n v="3.2155555555555559"/>
    <n v="5.2148370000000011"/>
    <n v="3.2155555555555559"/>
    <n v="2.4028100000000001"/>
    <n v="0.81861111111111118"/>
    <n v="0"/>
    <n v="0"/>
    <n v="0"/>
    <n v="0"/>
    <s v="Sun 20-Jan-2019"/>
  </r>
  <r>
    <d v="2019-01-21T00:00:00"/>
    <s v="21 Mon"/>
    <x v="0"/>
    <x v="1"/>
    <n v="3570"/>
    <n v="2.750833333333333"/>
    <n v="2.4301126000000002"/>
    <n v="2.750833333333333"/>
    <n v="1.072187"/>
    <n v="0.28305555555555562"/>
    <n v="0"/>
    <n v="0"/>
    <n v="0"/>
    <n v="0"/>
    <s v="Mon 21-Jan-2019"/>
  </r>
  <r>
    <d v="2019-01-22T00:00:00"/>
    <s v="22 Tue"/>
    <x v="0"/>
    <x v="1"/>
    <n v="6931"/>
    <n v="2.9458333333333329"/>
    <n v="5.136318000000001"/>
    <n v="3.0105555555555559"/>
    <n v="3.6595080000000002"/>
    <n v="0.92111111111111121"/>
    <n v="0"/>
    <n v="0"/>
    <n v="0"/>
    <n v="0"/>
    <s v="Tue 22-Jan-2019"/>
  </r>
  <r>
    <d v="2019-01-23T00:00:00"/>
    <s v="23 Wed"/>
    <x v="0"/>
    <x v="1"/>
    <n v="6985"/>
    <n v="3.0711111111111111"/>
    <n v="4.8890271000000007"/>
    <n v="3.1575000000000002"/>
    <n v="2.7770261000000001"/>
    <n v="0.72444444444444445"/>
    <n v="0"/>
    <n v="0"/>
    <n v="0"/>
    <n v="0"/>
    <s v="Wed 23-Jan-2019"/>
  </r>
  <r>
    <d v="2019-01-24T00:00:00"/>
    <s v="24 Thu"/>
    <x v="0"/>
    <x v="1"/>
    <n v="6695"/>
    <n v="3.3752777777777778"/>
    <n v="4.5724769999999992"/>
    <n v="3.3752777777777778"/>
    <n v="2.4705379999999999"/>
    <n v="0.64277777777777767"/>
    <n v="0"/>
    <n v="0"/>
    <n v="0"/>
    <n v="0"/>
    <s v="Thu 24-Jan-2019"/>
  </r>
  <r>
    <d v="2019-01-25T00:00:00"/>
    <s v="25 Fri"/>
    <x v="0"/>
    <x v="1"/>
    <n v="7119"/>
    <n v="2.5708333333333342"/>
    <n v="5.0054569999999989"/>
    <n v="2.5708333333333342"/>
    <n v="2.9094690000000001"/>
    <n v="0.71416666666666662"/>
    <n v="0"/>
    <n v="0"/>
    <n v="0"/>
    <n v="0"/>
    <s v="Fri 25-Jan-2019"/>
  </r>
  <r>
    <d v="2019-01-26T00:00:00"/>
    <s v="26 Sat"/>
    <x v="0"/>
    <x v="1"/>
    <n v="18106"/>
    <n v="4.6441666666666661"/>
    <n v="11.652091"/>
    <n v="4.6441666666666661"/>
    <n v="9.1374589999999998"/>
    <n v="2.3374999999999999"/>
    <n v="1"/>
    <n v="0"/>
    <n v="0"/>
    <n v="0"/>
    <s v="Sat 26-Jan-2019"/>
  </r>
  <r>
    <d v="2019-01-27T00:00:00"/>
    <s v="27 Sun"/>
    <x v="0"/>
    <x v="1"/>
    <n v="16938"/>
    <n v="4.5102777777777776"/>
    <n v="11.3596118"/>
    <n v="4.5102777777777776"/>
    <n v="9.3151840000000004"/>
    <n v="2.431111111111111"/>
    <n v="1"/>
    <n v="0"/>
    <n v="0"/>
    <n v="0"/>
    <s v="Sun 27-Jan-2019"/>
  </r>
  <r>
    <d v="2019-01-28T00:00:00"/>
    <s v="28 Mon"/>
    <x v="0"/>
    <x v="1"/>
    <n v="8843"/>
    <n v="2.5472222222222221"/>
    <n v="5.9082189999999999"/>
    <n v="2.571944444444445"/>
    <n v="3.931789999999999"/>
    <n v="1.164722222222222"/>
    <n v="0"/>
    <n v="0"/>
    <n v="0"/>
    <n v="0"/>
    <s v="Mon 28-Jan-2019"/>
  </r>
  <r>
    <d v="2019-01-29T00:00:00"/>
    <s v="29 Tue"/>
    <x v="0"/>
    <x v="1"/>
    <n v="9143"/>
    <n v="2.9686111111111111"/>
    <n v="6.0530500000000007"/>
    <n v="2.9686111111111111"/>
    <n v="3.33508"/>
    <n v="1.134166666666667"/>
    <n v="0"/>
    <n v="0"/>
    <n v="0"/>
    <n v="0"/>
    <s v="Tue 29-Jan-2019"/>
  </r>
  <r>
    <d v="2019-01-30T00:00:00"/>
    <s v="30 Wed"/>
    <x v="0"/>
    <x v="1"/>
    <n v="7856"/>
    <n v="2.3277777777777771"/>
    <n v="5.36836"/>
    <n v="2.3277777777777771"/>
    <n v="3.27786"/>
    <n v="0.78277777777777779"/>
    <n v="0"/>
    <n v="0"/>
    <n v="0"/>
    <n v="0"/>
    <s v="Wed 30-Jan-2019"/>
  </r>
  <r>
    <d v="2019-01-31T00:00:00"/>
    <s v="31 Thu"/>
    <x v="0"/>
    <x v="1"/>
    <n v="12991"/>
    <n v="3.628055555555556"/>
    <n v="8.8134409999999974"/>
    <n v="3.628055555555556"/>
    <n v="6.5328210000000011"/>
    <n v="2.0061111111111112"/>
    <n v="1"/>
    <n v="0"/>
    <n v="0"/>
    <n v="0"/>
    <s v="Thu 31-Jan-2019"/>
  </r>
  <r>
    <d v="2019-02-01T00:00:00"/>
    <s v="01 Fri"/>
    <x v="1"/>
    <x v="1"/>
    <n v="9555"/>
    <n v="2.5163888888888888"/>
    <n v="6.4282849999999989"/>
    <n v="2.5163888888888888"/>
    <n v="4.3274549999999996"/>
    <n v="1.144722222222222"/>
    <n v="0"/>
    <n v="0"/>
    <n v="0"/>
    <n v="0"/>
    <s v="Fri 01-Feb-2019"/>
  </r>
  <r>
    <d v="2019-02-02T00:00:00"/>
    <s v="02 Sat"/>
    <x v="1"/>
    <x v="1"/>
    <n v="14557"/>
    <n v="3.658611111111111"/>
    <n v="10.158004999999999"/>
    <n v="3.658611111111111"/>
    <n v="9.1891350000000003"/>
    <n v="2.6438888888888901"/>
    <n v="1"/>
    <n v="0"/>
    <n v="0"/>
    <n v="0"/>
    <s v="Sat 02-Feb-2019"/>
  </r>
  <r>
    <d v="2019-02-03T00:00:00"/>
    <s v="03 Sun"/>
    <x v="1"/>
    <x v="1"/>
    <n v="8794"/>
    <n v="2.1805555555555558"/>
    <n v="5.8045629999999999"/>
    <n v="2.1805555555555558"/>
    <n v="4.4809920000000014"/>
    <n v="1.357777777777778"/>
    <n v="0"/>
    <n v="0"/>
    <n v="0"/>
    <n v="0"/>
    <s v="Sun 03-Feb-2019"/>
  </r>
  <r>
    <d v="2019-02-04T00:00:00"/>
    <s v="04 Mon"/>
    <x v="1"/>
    <x v="1"/>
    <n v="9888"/>
    <n v="3.0397222222222231"/>
    <n v="6.5859639999999997"/>
    <n v="3.0397222222222231"/>
    <n v="4.2536139999999998"/>
    <n v="1.3402777777777779"/>
    <n v="0"/>
    <n v="0"/>
    <n v="0"/>
    <n v="0"/>
    <s v="Mon 04-Feb-2019"/>
  </r>
  <r>
    <d v="2019-02-05T00:00:00"/>
    <s v="05 Tue"/>
    <x v="1"/>
    <x v="1"/>
    <n v="11463"/>
    <n v="3.3794444444444438"/>
    <n v="8.34666"/>
    <n v="3.3794444444444438"/>
    <n v="7.1516899999999994"/>
    <n v="1.61"/>
    <n v="1"/>
    <n v="0"/>
    <n v="0"/>
    <n v="0"/>
    <s v="Tue 05-Feb-2019"/>
  </r>
  <r>
    <d v="2019-02-06T00:00:00"/>
    <s v="06 Wed"/>
    <x v="1"/>
    <x v="1"/>
    <n v="10923"/>
    <n v="2.7366666666666659"/>
    <n v="8.6392400000000009"/>
    <n v="2.7366666666666659"/>
    <n v="7.8723200000000002"/>
    <n v="1.5477777777777779"/>
    <n v="1"/>
    <n v="0"/>
    <n v="0"/>
    <n v="1"/>
    <s v="Wed 06-Feb-2019"/>
  </r>
  <r>
    <d v="2019-02-07T00:00:00"/>
    <s v="07 Thu"/>
    <x v="1"/>
    <x v="1"/>
    <n v="9670"/>
    <n v="4.0605555555555544"/>
    <n v="6.6359239999999993"/>
    <n v="4.0605555555555544"/>
    <n v="3.5134829999999999"/>
    <n v="0.98638888888888898"/>
    <n v="0"/>
    <n v="0"/>
    <n v="0"/>
    <n v="0"/>
    <s v="Thu 07-Feb-2019"/>
  </r>
  <r>
    <d v="2019-02-08T00:00:00"/>
    <s v="08 Fri"/>
    <x v="1"/>
    <x v="1"/>
    <n v="12365"/>
    <n v="3.1124999999999998"/>
    <n v="8.7509299999999985"/>
    <n v="3.1124999999999998"/>
    <n v="7.6184399999999997"/>
    <n v="1.7977777777777779"/>
    <n v="1"/>
    <n v="0"/>
    <n v="0"/>
    <n v="0"/>
    <s v="Fri 08-Feb-2019"/>
  </r>
  <r>
    <d v="2019-02-09T00:00:00"/>
    <s v="09 Sat"/>
    <x v="1"/>
    <x v="1"/>
    <n v="7553"/>
    <n v="3.5599999999999992"/>
    <n v="5.071559999999999"/>
    <n v="3.5599999999999992"/>
    <n v="2.4835799999999999"/>
    <n v="0.65027777777777784"/>
    <n v="0"/>
    <n v="0"/>
    <n v="0"/>
    <n v="0"/>
    <s v="Sat 09-Feb-2019"/>
  </r>
  <r>
    <d v="2019-02-10T00:00:00"/>
    <s v="10 Sun"/>
    <x v="1"/>
    <x v="1"/>
    <n v="11314"/>
    <n v="4.3416666666666668"/>
    <n v="8.7208900000000007"/>
    <n v="4.3416666666666668"/>
    <n v="6.2786299999999997"/>
    <n v="1.1652777777777781"/>
    <n v="1"/>
    <n v="0"/>
    <n v="0"/>
    <n v="1"/>
    <s v="Sun 10-Feb-2019"/>
  </r>
  <r>
    <d v="2019-02-11T00:00:00"/>
    <s v="11 Mon"/>
    <x v="1"/>
    <x v="1"/>
    <n v="8200"/>
    <n v="1.7486111111111109"/>
    <n v="6.3639200000000002"/>
    <n v="1.7486111111111109"/>
    <n v="5.4178800000000003"/>
    <n v="1.136666666666666"/>
    <n v="0"/>
    <n v="0"/>
    <n v="0"/>
    <n v="0"/>
    <s v="Mon 11-Feb-2019"/>
  </r>
  <r>
    <d v="2019-02-12T00:00:00"/>
    <s v="12 Tue"/>
    <x v="1"/>
    <x v="1"/>
    <n v="10942"/>
    <n v="2.3236111111111111"/>
    <n v="9.0575689999999973"/>
    <n v="2.3236111111111111"/>
    <n v="8.5434190000000001"/>
    <n v="1.6130555555555559"/>
    <n v="1"/>
    <n v="0"/>
    <n v="0"/>
    <n v="1"/>
    <s v="Tue 12-Feb-2019"/>
  </r>
  <r>
    <d v="2019-02-13T00:00:00"/>
    <s v="13 Wed"/>
    <x v="1"/>
    <x v="1"/>
    <n v="10036"/>
    <n v="3.39361111111111"/>
    <n v="7.3039649999999998"/>
    <n v="3.39361111111111"/>
    <n v="5.4218100000000007"/>
    <n v="1.269444444444445"/>
    <n v="1"/>
    <n v="0"/>
    <n v="0"/>
    <n v="0"/>
    <s v="Wed 13-Feb-2019"/>
  </r>
  <r>
    <d v="2019-02-14T00:00:00"/>
    <s v="14 Thu"/>
    <x v="1"/>
    <x v="1"/>
    <n v="14238"/>
    <n v="2.995000000000001"/>
    <n v="10.74868"/>
    <n v="2.995000000000001"/>
    <n v="9.6311600000000013"/>
    <n v="2.003333333333333"/>
    <n v="1"/>
    <n v="0"/>
    <n v="0"/>
    <n v="0"/>
    <s v="Thu 14-Feb-2019"/>
  </r>
  <r>
    <d v="2019-02-15T00:00:00"/>
    <s v="15 Fri"/>
    <x v="1"/>
    <x v="1"/>
    <n v="10661"/>
    <n v="3.0988888888888888"/>
    <n v="8.365079999999999"/>
    <n v="3.0988888888888888"/>
    <n v="7.0259499999999999"/>
    <n v="1.393055555555555"/>
    <n v="1"/>
    <n v="0"/>
    <n v="0"/>
    <n v="1"/>
    <s v="Fri 15-Feb-2019"/>
  </r>
  <r>
    <d v="2019-02-16T00:00:00"/>
    <s v="16 Sat"/>
    <x v="1"/>
    <x v="1"/>
    <n v="16958"/>
    <n v="4.0263888888888886"/>
    <n v="12.402749999999999"/>
    <n v="4.0263888888888886"/>
    <n v="10.899369999999999"/>
    <n v="2.355833333333333"/>
    <n v="1"/>
    <n v="0"/>
    <n v="0"/>
    <n v="0"/>
    <s v="Sat 16-Feb-2019"/>
  </r>
  <r>
    <d v="2019-02-17T00:00:00"/>
    <s v="17 Sun"/>
    <x v="1"/>
    <x v="1"/>
    <n v="21649"/>
    <n v="6.0713888888888894"/>
    <n v="15.063700000000001"/>
    <n v="6.0716666666666663"/>
    <n v="10.901376000000001"/>
    <n v="2.7391666666666672"/>
    <n v="1"/>
    <n v="0"/>
    <n v="0"/>
    <n v="0"/>
    <s v="Sun 17-Feb-2019"/>
  </r>
  <r>
    <d v="2019-02-18T00:00:00"/>
    <s v="18 Mon"/>
    <x v="1"/>
    <x v="1"/>
    <n v="11905"/>
    <n v="3.4611111111111108"/>
    <n v="8.7485199999999992"/>
    <n v="3.4611111111111108"/>
    <n v="7.42483"/>
    <n v="1.6475"/>
    <n v="1"/>
    <n v="0"/>
    <n v="0"/>
    <n v="0"/>
    <s v="Mon 18-Feb-2019"/>
  </r>
  <r>
    <d v="2019-02-19T00:00:00"/>
    <s v="19 Tue"/>
    <x v="1"/>
    <x v="1"/>
    <n v="14782"/>
    <n v="5.8119444444444479"/>
    <n v="10.303269999999999"/>
    <n v="5.8119444444444479"/>
    <n v="6.1480000000000006"/>
    <n v="1.5052777777777779"/>
    <n v="1"/>
    <n v="0"/>
    <n v="0"/>
    <n v="0"/>
    <s v="Tue 19-Feb-2019"/>
  </r>
  <r>
    <d v="2019-02-20T00:00:00"/>
    <s v="20 Wed"/>
    <x v="1"/>
    <x v="1"/>
    <n v="8538"/>
    <n v="3.7102777777777778"/>
    <n v="5.8698395999999988"/>
    <n v="3.711666666666666"/>
    <n v="2.4697040000000001"/>
    <n v="0.69111111111111112"/>
    <n v="0"/>
    <n v="0"/>
    <n v="0"/>
    <n v="0"/>
    <s v="Wed 20-Feb-2019"/>
  </r>
  <r>
    <d v="2019-02-21T00:00:00"/>
    <s v="21 Thu"/>
    <x v="1"/>
    <x v="1"/>
    <n v="13638"/>
    <n v="2.539166666666667"/>
    <n v="9.8635889999999975"/>
    <n v="2.539166666666667"/>
    <n v="9.2756889999999999"/>
    <n v="2.098611111111111"/>
    <n v="1"/>
    <n v="0"/>
    <n v="0"/>
    <n v="0"/>
    <s v="Thu 21-Feb-2019"/>
  </r>
  <r>
    <d v="2019-02-22T00:00:00"/>
    <s v="22 Fri"/>
    <x v="1"/>
    <x v="1"/>
    <n v="11705"/>
    <n v="4.2850000000000001"/>
    <n v="8.1710919999999998"/>
    <n v="4.2858333333333336"/>
    <n v="4.4713110000000018"/>
    <n v="1.0575000000000001"/>
    <n v="1"/>
    <n v="0"/>
    <n v="0"/>
    <n v="0"/>
    <s v="Fri 22-Feb-2019"/>
  </r>
  <r>
    <d v="2019-02-23T00:00:00"/>
    <s v="23 Sat"/>
    <x v="1"/>
    <x v="1"/>
    <n v="10159"/>
    <n v="3.47888888888889"/>
    <n v="6.940374000000002"/>
    <n v="3.47888888888889"/>
    <n v="4.7665310000000014"/>
    <n v="1.2461111111111109"/>
    <n v="1"/>
    <n v="0"/>
    <n v="0"/>
    <n v="0"/>
    <s v="Sat 23-Feb-2019"/>
  </r>
  <r>
    <d v="2019-02-24T00:00:00"/>
    <s v="24 Sun"/>
    <x v="1"/>
    <x v="1"/>
    <n v="11716"/>
    <n v="3.1280555555555551"/>
    <n v="8.9906399999999991"/>
    <n v="3.1280555555555551"/>
    <n v="7.8739100000000004"/>
    <n v="1.5422222222222219"/>
    <n v="1"/>
    <n v="0"/>
    <n v="0"/>
    <n v="1"/>
    <s v="Sun 24-Feb-2019"/>
  </r>
  <r>
    <d v="2019-02-25T00:00:00"/>
    <s v="25 Mon"/>
    <x v="1"/>
    <x v="1"/>
    <n v="13268"/>
    <n v="2.8419444444444451"/>
    <n v="9.9354900000000033"/>
    <n v="2.8419444444444451"/>
    <n v="9.5009700000000006"/>
    <n v="2.0963888888888889"/>
    <n v="1"/>
    <n v="0"/>
    <n v="0"/>
    <n v="0"/>
    <s v="Mon 25-Feb-2019"/>
  </r>
  <r>
    <d v="2019-02-26T00:00:00"/>
    <s v="26 Tue"/>
    <x v="1"/>
    <x v="1"/>
    <n v="5078"/>
    <n v="3.7280555555555561"/>
    <n v="3.3639780000000008"/>
    <n v="3.7280555555555561"/>
    <n v="4.4420000000000001E-2"/>
    <n v="6.9444444444444449E-3"/>
    <n v="0"/>
    <n v="0"/>
    <n v="0"/>
    <n v="1"/>
    <s v="Tue 26-Feb-2019"/>
  </r>
  <r>
    <d v="2019-02-27T00:00:00"/>
    <s v="27 Wed"/>
    <x v="1"/>
    <x v="1"/>
    <n v="16961"/>
    <n v="5.3588888888888908"/>
    <n v="12.395118"/>
    <n v="5.3588888888888908"/>
    <n v="9.049649999999998"/>
    <n v="2.1902777777777782"/>
    <n v="1"/>
    <n v="0"/>
    <n v="0"/>
    <n v="0"/>
    <s v="Wed 27-Feb-2019"/>
  </r>
  <r>
    <d v="2019-02-28T00:00:00"/>
    <s v="28 Thu"/>
    <x v="1"/>
    <x v="1"/>
    <n v="7368"/>
    <n v="2.0522222222222219"/>
    <n v="5.9970699999999999"/>
    <n v="2.0522222222222219"/>
    <n v="5.2378999999999998"/>
    <n v="0.98138888888888887"/>
    <n v="0"/>
    <n v="0"/>
    <n v="0"/>
    <n v="1"/>
    <s v="Thu 28-Feb-2019"/>
  </r>
  <r>
    <d v="2019-03-01T00:00:00"/>
    <s v="01 Fri"/>
    <x v="2"/>
    <x v="1"/>
    <n v="11271"/>
    <n v="2.504722222222223"/>
    <n v="8.0749199999999988"/>
    <n v="2.504722222222223"/>
    <n v="7.2738599999999982"/>
    <n v="1.608611111111111"/>
    <n v="1"/>
    <n v="0"/>
    <n v="0"/>
    <n v="0"/>
    <s v="Fri 01-Mar-2019"/>
  </r>
  <r>
    <d v="2019-03-02T00:00:00"/>
    <s v="02 Sat"/>
    <x v="2"/>
    <x v="1"/>
    <n v="13047"/>
    <n v="3.206666666666667"/>
    <n v="8.7934000000000019"/>
    <n v="3.206666666666667"/>
    <n v="7.8160999999999996"/>
    <n v="1.8602777777777779"/>
    <n v="1"/>
    <n v="0"/>
    <n v="0"/>
    <n v="0"/>
    <s v="Sat 02-Mar-2019"/>
  </r>
  <r>
    <d v="2019-03-03T00:00:00"/>
    <s v="03 Sun"/>
    <x v="2"/>
    <x v="1"/>
    <n v="11409"/>
    <n v="2.8272222222222219"/>
    <n v="8.5676500000000004"/>
    <n v="2.8272222222222219"/>
    <n v="6.9103899999999996"/>
    <n v="1.4325000000000001"/>
    <n v="1"/>
    <n v="0"/>
    <n v="0"/>
    <n v="0"/>
    <s v="Sun 03-Mar-2019"/>
  </r>
  <r>
    <d v="2019-03-04T00:00:00"/>
    <s v="04 Mon"/>
    <x v="2"/>
    <x v="1"/>
    <n v="14629"/>
    <n v="3.5099999999999989"/>
    <n v="10.021369999999999"/>
    <n v="3.5099999999999989"/>
    <n v="7.8251400000000002"/>
    <n v="1.8169444444444449"/>
    <n v="1"/>
    <n v="0"/>
    <n v="0"/>
    <n v="0"/>
    <s v="Mon 04-Mar-2019"/>
  </r>
  <r>
    <d v="2019-03-05T00:00:00"/>
    <s v="05 Tue"/>
    <x v="2"/>
    <x v="1"/>
    <n v="17295"/>
    <n v="3.992777777777778"/>
    <n v="12.894740000000001"/>
    <n v="3.992777777777778"/>
    <n v="11.30649"/>
    <n v="2.349444444444444"/>
    <n v="1"/>
    <n v="0"/>
    <n v="0"/>
    <n v="0"/>
    <s v="Tue 05-Mar-2019"/>
  </r>
  <r>
    <d v="2019-03-06T00:00:00"/>
    <s v="06 Wed"/>
    <x v="2"/>
    <x v="1"/>
    <n v="11528"/>
    <n v="2.6486111111111099"/>
    <n v="8.5592699999999997"/>
    <n v="2.6486111111111099"/>
    <n v="7.6704900000000009"/>
    <n v="1.7388888888888889"/>
    <n v="1"/>
    <n v="0"/>
    <n v="0"/>
    <n v="0"/>
    <s v="Wed 06-Mar-2019"/>
  </r>
  <r>
    <d v="2019-03-07T00:00:00"/>
    <s v="07 Thu"/>
    <x v="2"/>
    <x v="1"/>
    <n v="2315"/>
    <n v="1.9561111111111109"/>
    <n v="1.4820660000000001"/>
    <n v="1.9561111111111109"/>
    <n v="4.0900000000000013E-2"/>
    <n v="8.611111111111111E-3"/>
    <n v="0"/>
    <n v="1"/>
    <n v="1"/>
    <n v="0"/>
    <s v="Thu 07-Mar-2019"/>
  </r>
  <r>
    <d v="2019-03-08T00:00:00"/>
    <s v="08 Fri"/>
    <x v="2"/>
    <x v="1"/>
    <n v="13610"/>
    <n v="3.3944444444444448"/>
    <n v="11.031689999999999"/>
    <n v="3.3944444444444448"/>
    <n v="10.25229"/>
    <n v="1.9916666666666669"/>
    <n v="1"/>
    <n v="0"/>
    <n v="0"/>
    <n v="1"/>
    <s v="Fri 08-Mar-2019"/>
  </r>
  <r>
    <d v="2019-03-09T00:00:00"/>
    <s v="09 Sat"/>
    <x v="2"/>
    <x v="1"/>
    <n v="13183"/>
    <n v="2.6641666666666661"/>
    <n v="9.9109200000000026"/>
    <n v="2.6641666666666661"/>
    <n v="9.3896899999999999"/>
    <n v="2.006388888888889"/>
    <n v="1"/>
    <n v="0"/>
    <n v="0"/>
    <n v="0"/>
    <s v="Sat 09-Mar-2019"/>
  </r>
  <r>
    <d v="2019-03-10T00:00:00"/>
    <s v="10 Sun"/>
    <x v="2"/>
    <x v="1"/>
    <n v="13281"/>
    <n v="3.2524999999999999"/>
    <n v="10.325554"/>
    <n v="3.2524999999999999"/>
    <n v="9.280204000000003"/>
    <n v="2.0205555555555552"/>
    <n v="1"/>
    <n v="0"/>
    <n v="0"/>
    <n v="0"/>
    <s v="Sun 10-Mar-2019"/>
  </r>
  <r>
    <d v="2019-03-11T00:00:00"/>
    <s v="11 Mon"/>
    <x v="2"/>
    <x v="1"/>
    <n v="9455"/>
    <n v="4.5683333333333334"/>
    <n v="6.6750839999999991"/>
    <n v="4.5683333333333334"/>
    <n v="2.2521800000000001"/>
    <n v="0.64722222222222225"/>
    <n v="0"/>
    <n v="0"/>
    <n v="0"/>
    <n v="0"/>
    <s v="Mon 11-Mar-2019"/>
  </r>
  <r>
    <d v="2019-03-12T00:00:00"/>
    <s v="12 Tue"/>
    <x v="2"/>
    <x v="1"/>
    <n v="7950"/>
    <n v="3.2872222222222209"/>
    <n v="5.5574920000000017"/>
    <n v="3.2872222222222209"/>
    <n v="2.446205"/>
    <n v="0.74722222222222223"/>
    <n v="0"/>
    <n v="0"/>
    <n v="0"/>
    <n v="0"/>
    <s v="Tue 12-Mar-2019"/>
  </r>
  <r>
    <d v="2019-03-13T00:00:00"/>
    <s v="13 Wed"/>
    <x v="2"/>
    <x v="1"/>
    <n v="9860"/>
    <n v="2.968611111111112"/>
    <n v="6.7506100000000009"/>
    <n v="2.968611111111112"/>
    <n v="5.8067000000000002"/>
    <n v="1.463888888888889"/>
    <n v="0"/>
    <n v="0"/>
    <n v="0"/>
    <n v="0"/>
    <s v="Wed 13-Mar-2019"/>
  </r>
  <r>
    <d v="2019-03-14T00:00:00"/>
    <s v="14 Thu"/>
    <x v="2"/>
    <x v="1"/>
    <n v="10282"/>
    <n v="2.1669444444444439"/>
    <n v="7.7198399999999987"/>
    <n v="2.1669444444444439"/>
    <n v="7.3398199999999996"/>
    <n v="1.6633333333333331"/>
    <n v="1"/>
    <n v="0"/>
    <n v="0"/>
    <n v="0"/>
    <s v="Thu 14-Mar-2019"/>
  </r>
  <r>
    <d v="2019-03-15T00:00:00"/>
    <s v="15 Fri"/>
    <x v="2"/>
    <x v="1"/>
    <n v="13840"/>
    <n v="2.882222222222222"/>
    <n v="11.367022"/>
    <n v="2.882222222222222"/>
    <n v="10.770552"/>
    <n v="2.1952777777777781"/>
    <n v="1"/>
    <n v="0"/>
    <n v="0"/>
    <n v="0"/>
    <s v="Fri 15-Mar-2019"/>
  </r>
  <r>
    <d v="2019-03-16T00:00:00"/>
    <s v="16 Sat"/>
    <x v="2"/>
    <x v="1"/>
    <n v="12483"/>
    <n v="3.104722222222223"/>
    <n v="9.728470999999999"/>
    <n v="3.104722222222223"/>
    <n v="8.0935109999999995"/>
    <n v="1.8272222222222221"/>
    <n v="1"/>
    <n v="0"/>
    <n v="0"/>
    <n v="0"/>
    <s v="Sat 16-Mar-2019"/>
  </r>
  <r>
    <d v="2019-03-17T00:00:00"/>
    <s v="17 Sun"/>
    <x v="2"/>
    <x v="1"/>
    <n v="9395"/>
    <n v="2.440833333333333"/>
    <n v="6.2274000000000003"/>
    <n v="2.440833333333333"/>
    <n v="4.5789600000000004"/>
    <n v="1.21"/>
    <n v="0"/>
    <n v="0"/>
    <n v="0"/>
    <n v="0"/>
    <s v="Sun 17-Mar-2019"/>
  </r>
  <r>
    <d v="2019-03-18T00:00:00"/>
    <s v="18 Mon"/>
    <x v="2"/>
    <x v="1"/>
    <n v="9419"/>
    <n v="2.126666666666666"/>
    <n v="6.5179499999999999"/>
    <n v="2.126666666666666"/>
    <n v="5.4480700000000004"/>
    <n v="1.2947222222222221"/>
    <n v="0"/>
    <n v="0"/>
    <n v="0"/>
    <n v="0"/>
    <s v="Mon 18-Mar-2019"/>
  </r>
  <r>
    <d v="2019-03-19T00:00:00"/>
    <s v="19 Tue"/>
    <x v="2"/>
    <x v="1"/>
    <n v="7979"/>
    <n v="3.243611111111111"/>
    <n v="5.4382300000000008"/>
    <n v="3.243611111111111"/>
    <n v="3.5402900000000002"/>
    <n v="1.033333333333333"/>
    <n v="0"/>
    <n v="0"/>
    <n v="0"/>
    <n v="0"/>
    <s v="Tue 19-Mar-2019"/>
  </r>
  <r>
    <d v="2019-03-20T00:00:00"/>
    <s v="20 Wed"/>
    <x v="2"/>
    <x v="1"/>
    <n v="9253"/>
    <n v="2.6722222222222221"/>
    <n v="6.2281400000000016"/>
    <n v="2.6722222222222221"/>
    <n v="5.3342700000000001"/>
    <n v="1.556388888888889"/>
    <n v="0"/>
    <n v="0"/>
    <n v="0"/>
    <n v="0"/>
    <s v="Wed 20-Mar-2019"/>
  </r>
  <r>
    <d v="2019-03-21T00:00:00"/>
    <s v="21 Thu"/>
    <x v="2"/>
    <x v="1"/>
    <n v="11959"/>
    <n v="3.1011111111111109"/>
    <n v="8.3930099999999985"/>
    <n v="3.1011111111111109"/>
    <n v="6.4762700000000004"/>
    <n v="1.615"/>
    <n v="1"/>
    <n v="0"/>
    <n v="0"/>
    <n v="0"/>
    <s v="Thu 21-Mar-2019"/>
  </r>
  <r>
    <d v="2019-03-22T00:00:00"/>
    <s v="22 Fri"/>
    <x v="2"/>
    <x v="1"/>
    <n v="6199"/>
    <n v="2.4072222222222219"/>
    <n v="4.02433"/>
    <n v="2.4072222222222219"/>
    <n v="0.89910999999999996"/>
    <n v="0.28083333333333332"/>
    <n v="0"/>
    <n v="0"/>
    <n v="0"/>
    <n v="0"/>
    <s v="Fri 22-Mar-2019"/>
  </r>
  <r>
    <d v="2019-03-23T00:00:00"/>
    <s v="23 Sat"/>
    <x v="2"/>
    <x v="1"/>
    <n v="11794"/>
    <n v="3.6316666666666659"/>
    <n v="7.2998770000000022"/>
    <n v="3.6316666666666659"/>
    <n v="4.5699569999999996"/>
    <n v="1.3661111111111111"/>
    <n v="1"/>
    <n v="0"/>
    <n v="0"/>
    <n v="0"/>
    <s v="Sat 23-Mar-2019"/>
  </r>
  <r>
    <d v="2019-03-24T00:00:00"/>
    <s v="24 Sun"/>
    <x v="2"/>
    <x v="1"/>
    <n v="8554"/>
    <n v="2.742777777777778"/>
    <n v="5.9942740000000008"/>
    <n v="2.742777777777778"/>
    <n v="4.7520740000000004"/>
    <n v="1.200833333333333"/>
    <n v="0"/>
    <n v="0"/>
    <n v="0"/>
    <n v="0"/>
    <s v="Sun 24-Mar-2019"/>
  </r>
  <r>
    <d v="2019-03-25T00:00:00"/>
    <s v="25 Mon"/>
    <x v="2"/>
    <x v="1"/>
    <n v="11359"/>
    <n v="2.624166666666667"/>
    <n v="7.8208399999999987"/>
    <n v="2.624166666666667"/>
    <n v="6.3954499999999994"/>
    <n v="1.522777777777778"/>
    <n v="1"/>
    <n v="0"/>
    <n v="0"/>
    <n v="0"/>
    <s v="Mon 25-Mar-2019"/>
  </r>
  <r>
    <d v="2019-03-26T00:00:00"/>
    <s v="26 Tue"/>
    <x v="2"/>
    <x v="1"/>
    <n v="6814"/>
    <n v="3.4463888888888889"/>
    <n v="4.3212799999999998"/>
    <n v="3.4463888888888889"/>
    <n v="1.27786"/>
    <n v="0.38055555555555559"/>
    <n v="0"/>
    <n v="0"/>
    <n v="0"/>
    <n v="0"/>
    <s v="Tue 26-Mar-2019"/>
  </r>
  <r>
    <d v="2019-03-27T00:00:00"/>
    <s v="27 Wed"/>
    <x v="2"/>
    <x v="1"/>
    <n v="7663"/>
    <n v="2.487222222222222"/>
    <n v="5.0567599999999988"/>
    <n v="2.487222222222222"/>
    <n v="2.930709999999999"/>
    <n v="0.75916666666666655"/>
    <n v="0"/>
    <n v="0"/>
    <n v="0"/>
    <n v="0"/>
    <s v="Wed 27-Mar-2019"/>
  </r>
  <r>
    <d v="2019-03-28T00:00:00"/>
    <s v="28 Thu"/>
    <x v="2"/>
    <x v="1"/>
    <n v="8416"/>
    <n v="2.3011111111111111"/>
    <n v="5.7238599999999984"/>
    <n v="2.3011111111111111"/>
    <n v="4.1194600000000001"/>
    <n v="1.115833333333333"/>
    <n v="0"/>
    <n v="0"/>
    <n v="0"/>
    <n v="0"/>
    <s v="Thu 28-Mar-2019"/>
  </r>
  <r>
    <d v="2019-03-29T00:00:00"/>
    <s v="29 Fri"/>
    <x v="2"/>
    <x v="1"/>
    <n v="4119"/>
    <n v="1.5947222222222219"/>
    <n v="2.8098599999999991"/>
    <n v="1.5947222222222219"/>
    <n v="2.2264200000000001"/>
    <n v="0.60944444444444446"/>
    <n v="0"/>
    <n v="0"/>
    <n v="0"/>
    <n v="0"/>
    <s v="Fri 29-Mar-2019"/>
  </r>
  <r>
    <d v="2019-03-30T00:00:00"/>
    <s v="30 Sat"/>
    <x v="2"/>
    <x v="1"/>
    <n v="3698"/>
    <n v="2.2616666666666672"/>
    <n v="2.3315199999999998"/>
    <n v="2.2616666666666672"/>
    <n v="0.52295000000000003"/>
    <n v="0.18805555555555559"/>
    <n v="0"/>
    <n v="0"/>
    <n v="0"/>
    <n v="0"/>
    <s v="Sat 30-Mar-2019"/>
  </r>
  <r>
    <d v="2019-03-31T00:00:00"/>
    <s v="31 Sun"/>
    <x v="2"/>
    <x v="1"/>
    <n v="3759"/>
    <n v="2.0777777777777779"/>
    <n v="2.479247"/>
    <n v="2.0777777777777779"/>
    <n v="1.09636"/>
    <n v="0.34111111111111109"/>
    <n v="0"/>
    <n v="0"/>
    <n v="0"/>
    <n v="0"/>
    <s v="Sun 31-Mar-2019"/>
  </r>
  <r>
    <d v="2019-04-01T00:00:00"/>
    <s v="01 Mon"/>
    <x v="3"/>
    <x v="1"/>
    <n v="3544"/>
    <n v="2.1575000000000002"/>
    <n v="2.373386"/>
    <n v="2.1575000000000002"/>
    <n v="0.71031000000000011"/>
    <n v="0.2261111111111111"/>
    <n v="0"/>
    <n v="0"/>
    <n v="0"/>
    <n v="0"/>
    <s v="Mon 01-Apr-2019"/>
  </r>
  <r>
    <d v="2019-04-02T00:00:00"/>
    <s v="02 Tue"/>
    <x v="3"/>
    <x v="1"/>
    <n v="8130"/>
    <n v="4.1083333333333334"/>
    <n v="5.51891"/>
    <n v="3.5227777777777769"/>
    <n v="2.6982699999999999"/>
    <n v="0.80972222222222234"/>
    <n v="0"/>
    <n v="0"/>
    <n v="0"/>
    <n v="0"/>
    <s v="Tue 02-Apr-2019"/>
  </r>
  <r>
    <d v="2019-04-03T00:00:00"/>
    <s v="03 Wed"/>
    <x v="3"/>
    <x v="1"/>
    <n v="3438"/>
    <n v="1.4822222222222221"/>
    <n v="2.35337"/>
    <n v="1.4822222222222221"/>
    <n v="0.69235000000000002"/>
    <n v="0.23027777777777769"/>
    <n v="0"/>
    <n v="0"/>
    <n v="0"/>
    <n v="0"/>
    <s v="Wed 03-Apr-2019"/>
  </r>
  <r>
    <d v="2019-04-04T00:00:00"/>
    <s v="04 Thu"/>
    <x v="3"/>
    <x v="1"/>
    <n v="8372"/>
    <n v="1.891111111111111"/>
    <n v="5.6280900000000011"/>
    <n v="1.891111111111111"/>
    <n v="3.9161600000000001"/>
    <n v="0.95527777777777767"/>
    <n v="0"/>
    <n v="0"/>
    <n v="0"/>
    <n v="0"/>
    <s v="Thu 04-Apr-2019"/>
  </r>
  <r>
    <d v="2019-04-05T00:00:00"/>
    <s v="05 Fri"/>
    <x v="3"/>
    <x v="1"/>
    <n v="8677"/>
    <n v="2.9461111111111111"/>
    <n v="5.6532100000000014"/>
    <n v="2.9461111111111111"/>
    <n v="3.1560899999999998"/>
    <n v="0.92472222222222211"/>
    <n v="0"/>
    <n v="0"/>
    <n v="0"/>
    <n v="0"/>
    <s v="Fri 05-Apr-2019"/>
  </r>
  <r>
    <d v="2019-04-06T00:00:00"/>
    <s v="06 Sat"/>
    <x v="3"/>
    <x v="1"/>
    <n v="3750"/>
    <n v="1.3341666666666669"/>
    <n v="2.4649200000000002"/>
    <n v="1.3341666666666669"/>
    <n v="1.29308"/>
    <n v="0.38583333333333342"/>
    <n v="0"/>
    <n v="0"/>
    <n v="0"/>
    <n v="0"/>
    <s v="Sat 06-Apr-2019"/>
  </r>
  <r>
    <d v="2019-04-07T00:00:00"/>
    <s v="07 Sun"/>
    <x v="3"/>
    <x v="1"/>
    <n v="4582"/>
    <n v="1.5266666666666671"/>
    <n v="3.06135"/>
    <n v="1.5266666666666671"/>
    <n v="1.5021"/>
    <n v="0.46166666666666673"/>
    <n v="0"/>
    <n v="0"/>
    <n v="0"/>
    <n v="0"/>
    <s v="Sun 07-Apr-2019"/>
  </r>
  <r>
    <d v="2019-04-08T00:00:00"/>
    <s v="08 Mon"/>
    <x v="3"/>
    <x v="1"/>
    <n v="2604"/>
    <n v="1.9358333333333331"/>
    <n v="1.7422736000000001"/>
    <n v="1.9358333333333331"/>
    <n v="3.7580000000000002E-2"/>
    <n v="1.1388888888888889E-2"/>
    <n v="0"/>
    <n v="1"/>
    <n v="1"/>
    <n v="0"/>
    <s v="Mon 08-Apr-2019"/>
  </r>
  <r>
    <d v="2019-04-09T00:00:00"/>
    <s v="09 Tue"/>
    <x v="3"/>
    <x v="1"/>
    <n v="10592"/>
    <n v="2.3774999999999999"/>
    <n v="8.0811000000000011"/>
    <n v="2.3774999999999999"/>
    <n v="7.7034699999999994"/>
    <n v="1.6333333333333331"/>
    <n v="1"/>
    <n v="0"/>
    <n v="0"/>
    <n v="0"/>
    <s v="Tue 09-Apr-2019"/>
  </r>
  <r>
    <d v="2019-04-10T00:00:00"/>
    <s v="10 Wed"/>
    <x v="3"/>
    <x v="1"/>
    <n v="13011"/>
    <n v="3.675555555555555"/>
    <n v="9.7977600000000002"/>
    <n v="3.675555555555555"/>
    <n v="8.0016700000000007"/>
    <n v="1.673055555555556"/>
    <n v="1"/>
    <n v="0"/>
    <n v="0"/>
    <n v="0"/>
    <s v="Wed 10-Apr-2019"/>
  </r>
  <r>
    <d v="2019-04-11T00:00:00"/>
    <s v="11 Thu"/>
    <x v="3"/>
    <x v="1"/>
    <n v="7638"/>
    <n v="3.230555555555557"/>
    <n v="5.9403100000000002"/>
    <n v="3.230555555555557"/>
    <n v="5.0335799999999997"/>
    <n v="0.99749999999999994"/>
    <n v="0"/>
    <n v="0"/>
    <n v="0"/>
    <n v="1"/>
    <s v="Thu 11-Apr-2019"/>
  </r>
  <r>
    <d v="2019-04-12T00:00:00"/>
    <s v="12 Fri"/>
    <x v="3"/>
    <x v="1"/>
    <n v="15874"/>
    <n v="5.5644444444444456"/>
    <n v="11.663924"/>
    <n v="5.5644444444444456"/>
    <n v="8.1004269999999998"/>
    <n v="1.816666666666666"/>
    <n v="1"/>
    <n v="0"/>
    <n v="0"/>
    <n v="0"/>
    <s v="Fri 12-Apr-2019"/>
  </r>
  <r>
    <d v="2019-04-13T00:00:00"/>
    <s v="13 Sat"/>
    <x v="3"/>
    <x v="1"/>
    <n v="12059"/>
    <n v="5.0361111111111114"/>
    <n v="8.5175730000000005"/>
    <n v="4.5997222222222218"/>
    <n v="5.05131"/>
    <n v="1.393888888888889"/>
    <n v="1"/>
    <n v="0"/>
    <n v="0"/>
    <n v="0"/>
    <s v="Sat 13-Apr-2019"/>
  </r>
  <r>
    <d v="2019-04-14T00:00:00"/>
    <s v="14 Sun"/>
    <x v="3"/>
    <x v="1"/>
    <n v="5563"/>
    <n v="3.860555555555556"/>
    <n v="3.71522"/>
    <n v="3.860555555555556"/>
    <n v="1.2367900000000001"/>
    <n v="0.39277777777777773"/>
    <n v="0"/>
    <n v="0"/>
    <n v="0"/>
    <n v="0"/>
    <s v="Sun 14-Apr-2019"/>
  </r>
  <r>
    <d v="2019-04-15T00:00:00"/>
    <s v="15 Mon"/>
    <x v="3"/>
    <x v="1"/>
    <n v="9521"/>
    <n v="3.178888888888888"/>
    <n v="7.0897900000000007"/>
    <n v="3.178888888888888"/>
    <n v="5.5691499999999996"/>
    <n v="1.254444444444444"/>
    <n v="0"/>
    <n v="0"/>
    <n v="0"/>
    <n v="0"/>
    <s v="Mon 15-Apr-2019"/>
  </r>
  <r>
    <d v="2019-04-16T00:00:00"/>
    <s v="16 Tue"/>
    <x v="3"/>
    <x v="1"/>
    <n v="9336"/>
    <n v="3.9972222222222209"/>
    <n v="6.8184500000000012"/>
    <n v="3.9972222222222209"/>
    <n v="3.4843500000000001"/>
    <n v="0.71194444444444438"/>
    <n v="0"/>
    <n v="0"/>
    <n v="0"/>
    <n v="0"/>
    <s v="Tue 16-Apr-2019"/>
  </r>
  <r>
    <d v="2019-04-17T00:00:00"/>
    <s v="17 Wed"/>
    <x v="3"/>
    <x v="1"/>
    <n v="11928"/>
    <n v="3.606944444444443"/>
    <n v="8.9311780000000009"/>
    <n v="3.606944444444443"/>
    <n v="7.7282080000000004"/>
    <n v="1.9072222222222219"/>
    <n v="1"/>
    <n v="0"/>
    <n v="0"/>
    <n v="0"/>
    <s v="Wed 17-Apr-2019"/>
  </r>
  <r>
    <d v="2019-04-18T00:00:00"/>
    <s v="18 Thu"/>
    <x v="3"/>
    <x v="1"/>
    <n v="11020"/>
    <n v="3.3313888888888878"/>
    <n v="7.4884899999999996"/>
    <n v="3.3313888888888878"/>
    <n v="5.7098199999999997"/>
    <n v="1.3527777777777781"/>
    <n v="1"/>
    <n v="0"/>
    <n v="0"/>
    <n v="0"/>
    <s v="Thu 18-Apr-2019"/>
  </r>
  <r>
    <d v="2019-04-19T00:00:00"/>
    <s v="19 Fri"/>
    <x v="3"/>
    <x v="1"/>
    <n v="18031"/>
    <n v="5.0197222222222244"/>
    <n v="12.225538999999999"/>
    <n v="5.0197222222222244"/>
    <n v="9.5492679999999996"/>
    <n v="2.466388888888889"/>
    <n v="1"/>
    <n v="0"/>
    <n v="0"/>
    <n v="0"/>
    <s v="Fri 19-Apr-2019"/>
  </r>
  <r>
    <d v="2019-04-20T00:00:00"/>
    <s v="20 Sat"/>
    <x v="3"/>
    <x v="1"/>
    <n v="14971"/>
    <n v="4.7202777777777776"/>
    <n v="10.366552"/>
    <n v="4.7202777777777776"/>
    <n v="8.0113009999999996"/>
    <n v="2.1433333333333331"/>
    <n v="1"/>
    <n v="0"/>
    <n v="0"/>
    <n v="0"/>
    <s v="Sat 20-Apr-2019"/>
  </r>
  <r>
    <d v="2019-04-21T00:00:00"/>
    <s v="21 Sun"/>
    <x v="3"/>
    <x v="1"/>
    <n v="14695"/>
    <n v="3.0499999999999989"/>
    <n v="10.760153000000001"/>
    <n v="3.0988888888888879"/>
    <n v="10.071199"/>
    <n v="2.315833333333333"/>
    <n v="1"/>
    <n v="0"/>
    <n v="0"/>
    <n v="0"/>
    <s v="Sun 21-Apr-2019"/>
  </r>
  <r>
    <d v="2019-04-22T00:00:00"/>
    <s v="22 Mon"/>
    <x v="3"/>
    <x v="1"/>
    <n v="13420"/>
    <n v="4.0949999999999989"/>
    <n v="9.4254500000000032"/>
    <n v="4.0949999999999989"/>
    <n v="5.7865800000000007"/>
    <n v="1.384722222222222"/>
    <n v="1"/>
    <n v="0"/>
    <n v="0"/>
    <n v="0"/>
    <s v="Mon 22-Apr-2019"/>
  </r>
  <r>
    <d v="2019-04-23T00:00:00"/>
    <s v="23 Tue"/>
    <x v="3"/>
    <x v="1"/>
    <n v="7323"/>
    <n v="2.3236111111111111"/>
    <n v="4.9342299999999986"/>
    <n v="2.3236111111111111"/>
    <n v="3.58073"/>
    <n v="0.86222222222222222"/>
    <n v="0"/>
    <n v="0"/>
    <n v="0"/>
    <n v="0"/>
    <s v="Tue 23-Apr-2019"/>
  </r>
  <r>
    <d v="2019-04-24T00:00:00"/>
    <s v="24 Wed"/>
    <x v="3"/>
    <x v="1"/>
    <n v="12946"/>
    <n v="4.6141666666666659"/>
    <n v="8.4599899999999995"/>
    <n v="4.6141666666666659"/>
    <n v="4.5728499999999999"/>
    <n v="1.3241666666666669"/>
    <n v="1"/>
    <n v="0"/>
    <n v="0"/>
    <n v="0"/>
    <s v="Wed 24-Apr-2019"/>
  </r>
  <r>
    <d v="2019-04-25T00:00:00"/>
    <s v="25 Thu"/>
    <x v="3"/>
    <x v="1"/>
    <n v="10731"/>
    <n v="3.9852777777777781"/>
    <n v="8.015979999999999"/>
    <n v="4.1288888888888886"/>
    <n v="6.3319100000000006"/>
    <n v="1.506111111111111"/>
    <n v="1"/>
    <n v="0"/>
    <n v="0"/>
    <n v="0"/>
    <s v="Thu 25-Apr-2019"/>
  </r>
  <r>
    <d v="2019-04-26T00:00:00"/>
    <s v="26 Fri"/>
    <x v="3"/>
    <x v="1"/>
    <n v="11328"/>
    <n v="3.883333333333332"/>
    <n v="8.2093299999999996"/>
    <n v="3.8583333333333321"/>
    <n v="5.9279400000000004"/>
    <n v="1.3808333333333329"/>
    <n v="1"/>
    <n v="0"/>
    <n v="0"/>
    <n v="0"/>
    <s v="Fri 26-Apr-2019"/>
  </r>
  <r>
    <d v="2019-04-27T00:00:00"/>
    <s v="27 Sat"/>
    <x v="3"/>
    <x v="1"/>
    <n v="10202"/>
    <n v="2.0950000000000011"/>
    <n v="7.8150400000000007"/>
    <n v="2.0950000000000011"/>
    <n v="7.3908999999999994"/>
    <n v="1.5972222222222221"/>
    <n v="1"/>
    <n v="0"/>
    <n v="0"/>
    <n v="0"/>
    <s v="Sat 27-Apr-2019"/>
  </r>
  <r>
    <d v="2019-04-28T00:00:00"/>
    <s v="28 Sun"/>
    <x v="3"/>
    <x v="1"/>
    <n v="10265"/>
    <n v="2.076111111111111"/>
    <n v="8.5546299999999995"/>
    <n v="2.2091666666666669"/>
    <n v="7.6293100000000003"/>
    <n v="1.391111111111111"/>
    <n v="1"/>
    <n v="0"/>
    <n v="0"/>
    <n v="1"/>
    <s v="Sun 28-Apr-2019"/>
  </r>
  <r>
    <d v="2019-04-29T00:00:00"/>
    <s v="29 Mon"/>
    <x v="3"/>
    <x v="1"/>
    <n v="11376"/>
    <n v="4.0313888888888876"/>
    <n v="8.5480600000000013"/>
    <n v="4.0313888888888876"/>
    <n v="5.8218500000000004"/>
    <n v="1.3863888888888889"/>
    <n v="1"/>
    <n v="0"/>
    <n v="0"/>
    <n v="0"/>
    <s v="Mon 29-Apr-2019"/>
  </r>
  <r>
    <d v="2019-04-30T00:00:00"/>
    <s v="30 Tue"/>
    <x v="3"/>
    <x v="1"/>
    <n v="10220"/>
    <n v="3.5447222222222221"/>
    <n v="7.8799849999999996"/>
    <n v="3.5447222222222221"/>
    <n v="6.3670029999999986"/>
    <n v="1.4513888888888891"/>
    <n v="1"/>
    <n v="0"/>
    <n v="0"/>
    <n v="0"/>
    <s v="Tue 30-Apr-2019"/>
  </r>
  <r>
    <d v="2019-05-01T00:00:00"/>
    <s v="01 Wed"/>
    <x v="4"/>
    <x v="1"/>
    <n v="9181"/>
    <n v="2.8108333333333331"/>
    <n v="7.4331300000000002"/>
    <n v="2.8108333333333331"/>
    <n v="6.6429400000000003"/>
    <n v="1.3511111111111109"/>
    <n v="0"/>
    <n v="0"/>
    <n v="0"/>
    <n v="0"/>
    <s v="Wed 01-May-2019"/>
  </r>
  <r>
    <d v="2019-05-02T00:00:00"/>
    <s v="02 Thu"/>
    <x v="4"/>
    <x v="1"/>
    <n v="14110"/>
    <n v="5.4636111111111134"/>
    <n v="10.495505"/>
    <n v="5.4636111111111134"/>
    <n v="7.8270700000000009"/>
    <n v="1.8263888888888891"/>
    <n v="1"/>
    <n v="0"/>
    <n v="0"/>
    <n v="0"/>
    <s v="Thu 02-May-2019"/>
  </r>
  <r>
    <d v="2019-05-03T00:00:00"/>
    <s v="03 Fri"/>
    <x v="4"/>
    <x v="1"/>
    <n v="10020"/>
    <n v="3.736388888888889"/>
    <n v="7.6009459999999978"/>
    <n v="3.736388888888889"/>
    <n v="4.9810349999999994"/>
    <n v="1.3263888888888891"/>
    <n v="1"/>
    <n v="0"/>
    <n v="0"/>
    <n v="0"/>
    <s v="Fri 03-May-2019"/>
  </r>
  <r>
    <d v="2019-05-04T00:00:00"/>
    <s v="04 Sat"/>
    <x v="4"/>
    <x v="1"/>
    <n v="14687"/>
    <n v="4.4205555555555547"/>
    <n v="11.235417399999999"/>
    <n v="4.4205555555555547"/>
    <n v="8.9042600000000007"/>
    <n v="2.1716666666666669"/>
    <n v="1"/>
    <n v="0"/>
    <n v="0"/>
    <n v="0"/>
    <s v="Sat 04-May-2019"/>
  </r>
  <r>
    <d v="2019-05-05T00:00:00"/>
    <s v="05 Sun"/>
    <x v="4"/>
    <x v="1"/>
    <n v="7916"/>
    <n v="1.506666666666667"/>
    <n v="6.2147099999999993"/>
    <n v="1.506666666666667"/>
    <n v="6.046689999999999"/>
    <n v="1.2980555555555551"/>
    <n v="0"/>
    <n v="0"/>
    <n v="0"/>
    <n v="0"/>
    <s v="Sun 05-May-2019"/>
  </r>
  <r>
    <d v="2019-05-06T00:00:00"/>
    <s v="06 Mon"/>
    <x v="4"/>
    <x v="1"/>
    <n v="6123"/>
    <n v="3.4652777777777781"/>
    <n v="4.4021208000000014"/>
    <n v="3.4652777777777781"/>
    <n v="2.4871639999999999"/>
    <n v="0.67861111111111105"/>
    <n v="0"/>
    <n v="0"/>
    <n v="0"/>
    <n v="0"/>
    <s v="Mon 06-May-2019"/>
  </r>
  <r>
    <d v="2019-05-07T00:00:00"/>
    <s v="07 Tue"/>
    <x v="4"/>
    <x v="1"/>
    <n v="7222"/>
    <n v="3.1494444444444438"/>
    <n v="4.819227999999999"/>
    <n v="3.1494444444444438"/>
    <n v="3.459028"/>
    <n v="1.0102777777777781"/>
    <n v="0"/>
    <n v="0"/>
    <n v="0"/>
    <n v="0"/>
    <s v="Tue 07-May-2019"/>
  </r>
  <r>
    <d v="2019-05-08T00:00:00"/>
    <s v="08 Wed"/>
    <x v="4"/>
    <x v="1"/>
    <n v="13628"/>
    <n v="3.4266666666666659"/>
    <n v="10.39798"/>
    <n v="3.4266666666666659"/>
    <n v="9.6623499999999982"/>
    <n v="2.0038888888888891"/>
    <n v="1"/>
    <n v="0"/>
    <n v="0"/>
    <n v="0"/>
    <s v="Wed 08-May-2019"/>
  </r>
  <r>
    <d v="2019-05-09T00:00:00"/>
    <s v="09 Thu"/>
    <x v="4"/>
    <x v="1"/>
    <n v="13263"/>
    <n v="2.871666666666667"/>
    <n v="9.3924899999999987"/>
    <n v="2.871666666666667"/>
    <n v="8.7162500000000005"/>
    <n v="2.0100000000000011"/>
    <n v="1"/>
    <n v="0"/>
    <n v="0"/>
    <n v="0"/>
    <s v="Thu 09-May-2019"/>
  </r>
  <r>
    <d v="2019-05-10T00:00:00"/>
    <s v="10 Fri"/>
    <x v="4"/>
    <x v="1"/>
    <n v="12599"/>
    <n v="2.8727777777777779"/>
    <n v="9.2748199999999983"/>
    <n v="2.8727777777777779"/>
    <n v="8.6539199999999994"/>
    <n v="1.8411111111111109"/>
    <n v="1"/>
    <n v="0"/>
    <n v="0"/>
    <n v="0"/>
    <s v="Fri 10-May-2019"/>
  </r>
  <r>
    <d v="2019-05-11T00:00:00"/>
    <s v="11 Sat"/>
    <x v="4"/>
    <x v="1"/>
    <n v="15147"/>
    <n v="5.4672222222222242"/>
    <n v="11.564810599999999"/>
    <n v="5.4672222222222242"/>
    <n v="8.9719699999999989"/>
    <n v="1.9697222222222219"/>
    <n v="1"/>
    <n v="0"/>
    <n v="0"/>
    <n v="0"/>
    <s v="Sat 11-May-2019"/>
  </r>
  <r>
    <d v="2019-05-12T00:00:00"/>
    <s v="12 Sun"/>
    <x v="4"/>
    <x v="1"/>
    <n v="12311"/>
    <n v="3.8374999999999999"/>
    <n v="9.0317709999999991"/>
    <n v="3.8374999999999999"/>
    <n v="7.0798909999999999"/>
    <n v="1.7713888888888889"/>
    <n v="1"/>
    <n v="0"/>
    <n v="0"/>
    <n v="0"/>
    <s v="Sun 12-May-2019"/>
  </r>
  <r>
    <d v="2019-05-13T00:00:00"/>
    <s v="13 Mon"/>
    <x v="4"/>
    <x v="1"/>
    <n v="11168"/>
    <n v="2.7327777777777782"/>
    <n v="7.595345"/>
    <n v="2.7327777777777782"/>
    <n v="6.3447649999999989"/>
    <n v="1.8988888888888891"/>
    <n v="1"/>
    <n v="0"/>
    <n v="0"/>
    <n v="0"/>
    <s v="Mon 13-May-2019"/>
  </r>
  <r>
    <d v="2019-05-14T00:00:00"/>
    <s v="14 Tue"/>
    <x v="4"/>
    <x v="1"/>
    <n v="14783"/>
    <n v="4.4533333333333331"/>
    <n v="10.14085"/>
    <n v="4.4533333333333331"/>
    <n v="5.5971900000000003"/>
    <n v="1.4947222222222221"/>
    <n v="1"/>
    <n v="0"/>
    <n v="0"/>
    <n v="0"/>
    <s v="Tue 14-May-2019"/>
  </r>
  <r>
    <d v="2019-05-15T00:00:00"/>
    <s v="15 Wed"/>
    <x v="4"/>
    <x v="1"/>
    <n v="6339"/>
    <n v="2.4305555555555549"/>
    <n v="4.6147792999999986"/>
    <n v="2.4291666666666658"/>
    <n v="3.2121599999999999"/>
    <n v="0.96694444444444461"/>
    <n v="0"/>
    <n v="0"/>
    <n v="0"/>
    <n v="0"/>
    <s v="Wed 15-May-2019"/>
  </r>
  <r>
    <d v="2019-05-16T00:00:00"/>
    <s v="16 Thu"/>
    <x v="4"/>
    <x v="1"/>
    <n v="10829"/>
    <n v="3.5511111111111102"/>
    <n v="7.7962400000000001"/>
    <n v="3.5511111111111102"/>
    <n v="5.943550000000001"/>
    <n v="1.5541666666666669"/>
    <n v="1"/>
    <n v="0"/>
    <n v="0"/>
    <n v="0"/>
    <s v="Thu 16-May-2019"/>
  </r>
  <r>
    <d v="2019-05-17T00:00:00"/>
    <s v="17 Fri"/>
    <x v="4"/>
    <x v="1"/>
    <n v="14667"/>
    <n v="3.030555555555555"/>
    <n v="10.315822000000001"/>
    <n v="3.030555555555555"/>
    <n v="9.6502339999999993"/>
    <n v="2.4436111111111121"/>
    <n v="1"/>
    <n v="0"/>
    <n v="0"/>
    <n v="0"/>
    <s v="Fri 17-May-2019"/>
  </r>
  <r>
    <d v="2019-05-18T00:00:00"/>
    <s v="18 Sat"/>
    <x v="4"/>
    <x v="1"/>
    <n v="12056"/>
    <n v="3.0283333333333329"/>
    <n v="8.4248649999999987"/>
    <n v="3.0283333333333329"/>
    <n v="6.5199729999999976"/>
    <n v="1.7677777777777779"/>
    <n v="1"/>
    <n v="0"/>
    <n v="0"/>
    <n v="0"/>
    <s v="Sat 18-May-2019"/>
  </r>
  <r>
    <d v="2019-05-19T00:00:00"/>
    <s v="19 Sun"/>
    <x v="4"/>
    <x v="1"/>
    <n v="14289"/>
    <n v="4.0563888888888879"/>
    <n v="10.360965"/>
    <n v="4.0563888888888879"/>
    <n v="6.9802150000000003"/>
    <n v="1.8838888888888889"/>
    <n v="1"/>
    <n v="0"/>
    <n v="0"/>
    <n v="0"/>
    <s v="Sun 19-May-2019"/>
  </r>
  <r>
    <d v="2019-05-20T00:00:00"/>
    <s v="20 Mon"/>
    <x v="4"/>
    <x v="1"/>
    <n v="14138"/>
    <n v="3.3138888888888882"/>
    <n v="10.189876999999999"/>
    <n v="3.3130555555555539"/>
    <n v="8.9825560000000007"/>
    <n v="2.1977777777777781"/>
    <n v="1"/>
    <n v="0"/>
    <n v="0"/>
    <n v="0"/>
    <s v="Mon 20-May-2019"/>
  </r>
  <r>
    <d v="2019-05-21T00:00:00"/>
    <s v="21 Tue"/>
    <x v="4"/>
    <x v="1"/>
    <n v="8166"/>
    <n v="2.0469444444444451"/>
    <n v="5.684540000000001"/>
    <n v="2.0469444444444451"/>
    <n v="4.587530000000001"/>
    <n v="1.193611111111111"/>
    <n v="0"/>
    <n v="0"/>
    <n v="0"/>
    <n v="0"/>
    <s v="Tue 21-May-2019"/>
  </r>
  <r>
    <d v="2019-05-22T00:00:00"/>
    <s v="22 Wed"/>
    <x v="4"/>
    <x v="1"/>
    <n v="8437"/>
    <n v="1.9975000000000001"/>
    <n v="6.1058500000000002"/>
    <n v="1.9975000000000001"/>
    <n v="5.6096100000000009"/>
    <n v="1.3166666666666671"/>
    <n v="0"/>
    <n v="0"/>
    <n v="0"/>
    <n v="0"/>
    <s v="Wed 22-May-2019"/>
  </r>
  <r>
    <d v="2019-05-23T00:00:00"/>
    <s v="23 Thu"/>
    <x v="4"/>
    <x v="1"/>
    <n v="12415"/>
    <n v="5.2711111111111109"/>
    <n v="8.206170000000002"/>
    <n v="5.2711111111111109"/>
    <n v="5.2646700000000006"/>
    <n v="1.3527777777777781"/>
    <n v="1"/>
    <n v="0"/>
    <n v="0"/>
    <n v="0"/>
    <s v="Thu 23-May-2019"/>
  </r>
  <r>
    <d v="2019-05-24T00:00:00"/>
    <s v="24 Fri"/>
    <x v="4"/>
    <x v="1"/>
    <n v="15663"/>
    <n v="3.923888888888889"/>
    <n v="10.83788"/>
    <n v="3.923888888888889"/>
    <n v="9.2853100000000008"/>
    <n v="2.1627777777777779"/>
    <n v="1"/>
    <n v="0"/>
    <n v="0"/>
    <n v="0"/>
    <s v="Fri 24-May-2019"/>
  </r>
  <r>
    <d v="2019-05-25T00:00:00"/>
    <s v="25 Sat"/>
    <x v="4"/>
    <x v="1"/>
    <n v="11532"/>
    <n v="2.6372222222222228"/>
    <n v="9.3842600000000012"/>
    <n v="2.6372222222222228"/>
    <n v="8.292130000000002"/>
    <n v="1.62"/>
    <n v="1"/>
    <n v="0"/>
    <n v="0"/>
    <n v="1"/>
    <s v="Sat 25-May-2019"/>
  </r>
  <r>
    <d v="2019-05-26T00:00:00"/>
    <s v="26 Sun"/>
    <x v="4"/>
    <x v="1"/>
    <n v="15189"/>
    <n v="4.301388888888888"/>
    <n v="11.384081999999999"/>
    <n v="4.1394444444444431"/>
    <n v="9.1937420000000003"/>
    <n v="2.0005555555555561"/>
    <n v="1"/>
    <n v="0"/>
    <n v="0"/>
    <n v="0"/>
    <s v="Sun 26-May-2019"/>
  </r>
  <r>
    <d v="2019-05-27T00:00:00"/>
    <s v="27 Mon"/>
    <x v="4"/>
    <x v="1"/>
    <n v="16301"/>
    <n v="3.6647222222222222"/>
    <n v="12.0228"/>
    <n v="3.6647222222222222"/>
    <n v="10.602474000000001"/>
    <n v="2.3233333333333328"/>
    <n v="1"/>
    <n v="0"/>
    <n v="0"/>
    <n v="0"/>
    <s v="Mon 27-May-2019"/>
  </r>
  <r>
    <d v="2019-05-28T00:00:00"/>
    <s v="28 Tue"/>
    <x v="4"/>
    <x v="1"/>
    <n v="5682"/>
    <n v="1.8274999999999999"/>
    <n v="4.2664799999999996"/>
    <n v="1.8274999999999999"/>
    <n v="3.7805499999999999"/>
    <n v="0.83777777777777773"/>
    <n v="0"/>
    <n v="0"/>
    <n v="0"/>
    <n v="0"/>
    <s v="Tue 28-May-2019"/>
  </r>
  <r>
    <d v="2019-05-29T00:00:00"/>
    <s v="29 Wed"/>
    <x v="4"/>
    <x v="1"/>
    <n v="7574"/>
    <n v="3.2938888888888891"/>
    <n v="5.7382520000000019"/>
    <n v="3.2938888888888891"/>
    <n v="4.0283749999999996"/>
    <n v="0.83749999999999991"/>
    <n v="0"/>
    <n v="0"/>
    <n v="0"/>
    <n v="0"/>
    <s v="Wed 29-May-2019"/>
  </r>
  <r>
    <d v="2019-05-30T00:00:00"/>
    <s v="30 Thu"/>
    <x v="4"/>
    <x v="1"/>
    <n v="12480"/>
    <n v="5.1158333333333328"/>
    <n v="8.811913999999998"/>
    <n v="5.1158333333333328"/>
    <n v="4.75366"/>
    <n v="1.1913888888888891"/>
    <n v="1"/>
    <n v="0"/>
    <n v="0"/>
    <n v="0"/>
    <s v="Thu 30-May-2019"/>
  </r>
  <r>
    <d v="2019-05-31T00:00:00"/>
    <s v="31 Fri"/>
    <x v="4"/>
    <x v="1"/>
    <n v="5968"/>
    <n v="2.1658333333333331"/>
    <n v="4.2685880000000003"/>
    <n v="2.1658333333333331"/>
    <n v="3.3616480000000002"/>
    <n v="0.91916666666666669"/>
    <n v="0"/>
    <n v="0"/>
    <n v="0"/>
    <n v="0"/>
    <s v="Fri 31-May-2019"/>
  </r>
  <r>
    <d v="2019-06-01T00:00:00"/>
    <s v="01 Sat"/>
    <x v="5"/>
    <x v="1"/>
    <n v="11273"/>
    <n v="2.576388888888888"/>
    <n v="8.7092000000000009"/>
    <n v="2.576388888888888"/>
    <n v="7.6119899999999996"/>
    <n v="1.494444444444444"/>
    <n v="1"/>
    <n v="0"/>
    <n v="0"/>
    <n v="1"/>
    <s v="Sat 01-Jun-2019"/>
  </r>
  <r>
    <d v="2019-06-02T00:00:00"/>
    <s v="02 Sun"/>
    <x v="5"/>
    <x v="1"/>
    <n v="16721"/>
    <n v="3.9925000000000002"/>
    <n v="11.9924"/>
    <n v="3.9925000000000002"/>
    <n v="9.5309600000000003"/>
    <n v="2.1519444444444451"/>
    <n v="1"/>
    <n v="0"/>
    <n v="0"/>
    <n v="0"/>
    <s v="Sun 02-Jun-2019"/>
  </r>
  <r>
    <d v="2019-06-03T00:00:00"/>
    <s v="03 Mon"/>
    <x v="5"/>
    <x v="1"/>
    <n v="7603"/>
    <n v="3.1030555555555548"/>
    <n v="5.2005249999999998"/>
    <n v="3.1030555555555548"/>
    <n v="3.53756"/>
    <n v="0.96500000000000008"/>
    <n v="0"/>
    <n v="0"/>
    <n v="0"/>
    <n v="0"/>
    <s v="Mon 03-Jun-2019"/>
  </r>
  <r>
    <d v="2019-06-04T00:00:00"/>
    <s v="04 Tue"/>
    <x v="5"/>
    <x v="1"/>
    <n v="11100"/>
    <n v="3.9813888888888869"/>
    <n v="8.7913300000000003"/>
    <n v="3.9813888888888869"/>
    <n v="7.0652100000000004"/>
    <n v="1.466388888888889"/>
    <n v="1"/>
    <n v="0"/>
    <n v="0"/>
    <n v="0"/>
    <s v="Tue 04-Jun-2019"/>
  </r>
  <r>
    <d v="2019-06-05T00:00:00"/>
    <s v="05 Wed"/>
    <x v="5"/>
    <x v="1"/>
    <n v="2832"/>
    <n v="1.3563888888888891"/>
    <n v="1.92666"/>
    <n v="1.3563888888888891"/>
    <n v="1.2336"/>
    <n v="0.31749999999999989"/>
    <n v="0"/>
    <n v="1"/>
    <n v="1"/>
    <n v="0"/>
    <s v="Wed 05-Jun-2019"/>
  </r>
  <r>
    <d v="2019-06-06T00:00:00"/>
    <s v="06 Thu"/>
    <x v="5"/>
    <x v="1"/>
    <n v="19602"/>
    <n v="6.0994444444444467"/>
    <n v="13.839240999999999"/>
    <n v="6.0994444444444467"/>
    <n v="10.056244"/>
    <n v="2.2702777777777778"/>
    <n v="1"/>
    <n v="0"/>
    <n v="0"/>
    <n v="0"/>
    <s v="Thu 06-Jun-2019"/>
  </r>
  <r>
    <d v="2019-06-07T00:00:00"/>
    <s v="07 Fri"/>
    <x v="5"/>
    <x v="1"/>
    <n v="11998"/>
    <n v="3.003055555555556"/>
    <n v="9.8910510000000009"/>
    <n v="3.003055555555556"/>
    <n v="8.9336199999999995"/>
    <n v="1.763333333333333"/>
    <n v="1"/>
    <n v="0"/>
    <n v="0"/>
    <n v="1"/>
    <s v="Fri 07-Jun-2019"/>
  </r>
  <r>
    <d v="2019-06-08T00:00:00"/>
    <s v="08 Sat"/>
    <x v="5"/>
    <x v="1"/>
    <n v="15432"/>
    <n v="3.722222222222221"/>
    <n v="10.679197"/>
    <n v="3.722222222222221"/>
    <n v="8.3144849999999977"/>
    <n v="2.0022222222222221"/>
    <n v="1"/>
    <n v="0"/>
    <n v="0"/>
    <n v="0"/>
    <s v="Sat 08-Jun-2019"/>
  </r>
  <r>
    <d v="2019-06-09T00:00:00"/>
    <s v="09 Sun"/>
    <x v="5"/>
    <x v="1"/>
    <n v="11025"/>
    <n v="3.0663888888888891"/>
    <n v="8.1090100000000014"/>
    <n v="3.0663888888888891"/>
    <n v="7.0108100000000002"/>
    <n v="1.5058333333333329"/>
    <n v="1"/>
    <n v="0"/>
    <n v="0"/>
    <n v="0"/>
    <s v="Sun 09-Jun-2019"/>
  </r>
  <r>
    <d v="2019-06-10T00:00:00"/>
    <s v="10 Mon"/>
    <x v="5"/>
    <x v="1"/>
    <n v="9439"/>
    <n v="3.831944444444443"/>
    <n v="6.7744149999999994"/>
    <n v="3.831944444444443"/>
    <n v="4.9315650000000009"/>
    <n v="1.2186111111111111"/>
    <n v="0"/>
    <n v="0"/>
    <n v="0"/>
    <n v="0"/>
    <s v="Mon 10-Jun-2019"/>
  </r>
  <r>
    <d v="2019-06-11T00:00:00"/>
    <s v="11 Tue"/>
    <x v="5"/>
    <x v="1"/>
    <n v="10424"/>
    <n v="3.8824999999999998"/>
    <n v="7.639549999999999"/>
    <n v="3.8824999999999998"/>
    <n v="5.2789199999999994"/>
    <n v="1.213611111111111"/>
    <n v="1"/>
    <n v="0"/>
    <n v="0"/>
    <n v="0"/>
    <s v="Tue 11-Jun-2019"/>
  </r>
  <r>
    <d v="2019-06-12T00:00:00"/>
    <s v="12 Wed"/>
    <x v="5"/>
    <x v="1"/>
    <n v="6611"/>
    <n v="3.44"/>
    <n v="4.3375509999999986"/>
    <n v="3.44"/>
    <n v="2.0867900000000001"/>
    <n v="0.59250000000000003"/>
    <n v="0"/>
    <n v="0"/>
    <n v="0"/>
    <n v="0"/>
    <s v="Wed 12-Jun-2019"/>
  </r>
  <r>
    <d v="2019-06-13T00:00:00"/>
    <s v="13 Thu"/>
    <x v="5"/>
    <x v="1"/>
    <n v="7382"/>
    <n v="2.573611111111112"/>
    <n v="4.9767200000000003"/>
    <n v="2.573611111111112"/>
    <n v="3.5168200000000001"/>
    <n v="0.93500000000000005"/>
    <n v="0"/>
    <n v="0"/>
    <n v="0"/>
    <n v="0"/>
    <s v="Thu 13-Jun-2019"/>
  </r>
  <r>
    <d v="2019-06-14T00:00:00"/>
    <s v="14 Fri"/>
    <x v="5"/>
    <x v="1"/>
    <n v="4414"/>
    <n v="2.317222222222223"/>
    <n v="2.97912"/>
    <n v="2.317222222222223"/>
    <n v="0.50087999999999999"/>
    <n v="0.1736111111111111"/>
    <n v="0"/>
    <n v="0"/>
    <n v="0"/>
    <n v="0"/>
    <s v="Fri 14-Jun-2019"/>
  </r>
  <r>
    <d v="2019-06-15T00:00:00"/>
    <s v="15 Sat"/>
    <x v="5"/>
    <x v="1"/>
    <n v="8096"/>
    <n v="3.5197222222222222"/>
    <n v="5.6074910000000013"/>
    <n v="3.5197222222222222"/>
    <n v="3.687631000000001"/>
    <n v="0.91583333333333328"/>
    <n v="0"/>
    <n v="0"/>
    <n v="0"/>
    <n v="0"/>
    <s v="Sat 15-Jun-2019"/>
  </r>
  <r>
    <d v="2019-06-16T00:00:00"/>
    <s v="16 Sun"/>
    <x v="5"/>
    <x v="1"/>
    <n v="17761"/>
    <n v="4.8622222222222211"/>
    <n v="12.471209999999999"/>
    <n v="4.8622222222222211"/>
    <n v="10.64493"/>
    <n v="2.3772222222222221"/>
    <n v="1"/>
    <n v="0"/>
    <n v="0"/>
    <n v="0"/>
    <s v="Sun 16-Jun-2019"/>
  </r>
  <r>
    <d v="2019-06-17T00:00:00"/>
    <s v="17 Mon"/>
    <x v="5"/>
    <x v="1"/>
    <n v="9079"/>
    <n v="2.3841666666666672"/>
    <n v="6.6844599999999987"/>
    <n v="2.3841666666666672"/>
    <n v="6.0069100000000004"/>
    <n v="1.310833333333334"/>
    <n v="0"/>
    <n v="0"/>
    <n v="0"/>
    <n v="0"/>
    <s v="Mon 17-Jun-2019"/>
  </r>
  <r>
    <d v="2019-06-18T00:00:00"/>
    <s v="18 Tue"/>
    <x v="5"/>
    <x v="1"/>
    <n v="12133"/>
    <n v="3.434444444444444"/>
    <n v="9.1397899999999996"/>
    <n v="3.434444444444444"/>
    <n v="7.8147800000000007"/>
    <n v="1.666666666666667"/>
    <n v="1"/>
    <n v="0"/>
    <n v="0"/>
    <n v="0"/>
    <s v="Tue 18-Jun-2019"/>
  </r>
  <r>
    <d v="2019-06-19T00:00:00"/>
    <s v="19 Wed"/>
    <x v="5"/>
    <x v="1"/>
    <n v="5413"/>
    <n v="2.0083333333333329"/>
    <n v="3.9133100000000001"/>
    <n v="2.0083333333333329"/>
    <n v="2.79765"/>
    <n v="0.84583333333333333"/>
    <n v="0"/>
    <n v="0"/>
    <n v="0"/>
    <n v="0"/>
    <s v="Wed 19-Jun-2019"/>
  </r>
  <r>
    <d v="2019-06-20T00:00:00"/>
    <s v="20 Thu"/>
    <x v="5"/>
    <x v="1"/>
    <n v="10855"/>
    <n v="2.1"/>
    <n v="8.5164099999999987"/>
    <n v="2.1"/>
    <n v="8.2361799999999992"/>
    <n v="1.6775"/>
    <n v="1"/>
    <n v="0"/>
    <n v="0"/>
    <n v="0"/>
    <s v="Thu 20-Jun-2019"/>
  </r>
  <r>
    <d v="2019-06-21T00:00:00"/>
    <s v="21 Fri"/>
    <x v="5"/>
    <x v="1"/>
    <n v="10013"/>
    <n v="2.743611111111111"/>
    <n v="6.7660600000000004"/>
    <n v="2.743611111111111"/>
    <n v="5.3293999999999997"/>
    <n v="1.3075000000000001"/>
    <n v="1"/>
    <n v="0"/>
    <n v="0"/>
    <n v="0"/>
    <s v="Fri 21-Jun-2019"/>
  </r>
  <r>
    <d v="2019-06-22T00:00:00"/>
    <s v="22 Sat"/>
    <x v="5"/>
    <x v="1"/>
    <n v="11967"/>
    <n v="3.0886111111111112"/>
    <n v="8.2551900000000025"/>
    <n v="3.0886111111111112"/>
    <n v="6.8550799999999992"/>
    <n v="1.6888888888888891"/>
    <n v="1"/>
    <n v="0"/>
    <n v="0"/>
    <n v="0"/>
    <s v="Sat 22-Jun-2019"/>
  </r>
  <r>
    <d v="2019-06-23T00:00:00"/>
    <s v="23 Sun"/>
    <x v="5"/>
    <x v="1"/>
    <n v="6140"/>
    <n v="2.7919444444444439"/>
    <n v="4.5541500000000008"/>
    <n v="2.7919444444444439"/>
    <n v="3.0146099999999998"/>
    <n v="0.78861111111111104"/>
    <n v="0"/>
    <n v="0"/>
    <n v="0"/>
    <n v="0"/>
    <s v="Sun 23-Jun-2019"/>
  </r>
  <r>
    <d v="2019-06-24T00:00:00"/>
    <s v="24 Mon"/>
    <x v="5"/>
    <x v="1"/>
    <n v="10110"/>
    <n v="2.711666666666666"/>
    <n v="7.7448509999999988"/>
    <n v="2.711666666666666"/>
    <n v="6.3005009999999997"/>
    <n v="1.6652777777777781"/>
    <n v="1"/>
    <n v="0"/>
    <n v="0"/>
    <n v="0"/>
    <s v="Mon 24-Jun-2019"/>
  </r>
  <r>
    <d v="2019-06-25T00:00:00"/>
    <s v="25 Tue"/>
    <x v="5"/>
    <x v="1"/>
    <n v="8216"/>
    <n v="2.4127777777777779"/>
    <n v="6.2560200000000004"/>
    <n v="2.4127777777777779"/>
    <n v="5.1975599999999993"/>
    <n v="1.3130555555555561"/>
    <n v="0"/>
    <n v="0"/>
    <n v="0"/>
    <n v="0"/>
    <s v="Tue 25-Jun-2019"/>
  </r>
  <r>
    <d v="2019-06-26T00:00:00"/>
    <s v="26 Wed"/>
    <x v="5"/>
    <x v="1"/>
    <n v="16183"/>
    <n v="4.2502777777777778"/>
    <n v="11.889938000000001"/>
    <n v="4.2502777777777778"/>
    <n v="8.2590079999999997"/>
    <n v="2.059166666666667"/>
    <n v="1"/>
    <n v="0"/>
    <n v="0"/>
    <n v="0"/>
    <s v="Wed 26-Jun-2019"/>
  </r>
  <r>
    <d v="2019-06-27T00:00:00"/>
    <s v="27 Thu"/>
    <x v="5"/>
    <x v="1"/>
    <n v="11582"/>
    <n v="3.1316666666666659"/>
    <n v="8.3750199999999975"/>
    <n v="3.1316666666666659"/>
    <n v="7.4064300000000003"/>
    <n v="1.821666666666667"/>
    <n v="1"/>
    <n v="0"/>
    <n v="0"/>
    <n v="0"/>
    <s v="Thu 27-Jun-2019"/>
  </r>
  <r>
    <d v="2019-06-28T00:00:00"/>
    <s v="28 Fri"/>
    <x v="5"/>
    <x v="1"/>
    <n v="10860"/>
    <n v="3.3711111111111109"/>
    <n v="7.5430899999999994"/>
    <n v="3.3711111111111109"/>
    <n v="5.0160399999999994"/>
    <n v="1.4163888888888889"/>
    <n v="1"/>
    <n v="0"/>
    <n v="0"/>
    <n v="0"/>
    <s v="Fri 28-Jun-2019"/>
  </r>
  <r>
    <d v="2019-06-29T00:00:00"/>
    <s v="29 Sat"/>
    <x v="5"/>
    <x v="1"/>
    <n v="8591"/>
    <n v="2.8008333333333328"/>
    <n v="6.2047399999999993"/>
    <n v="2.8008333333333328"/>
    <n v="4.27067"/>
    <n v="1.319722222222222"/>
    <n v="0"/>
    <n v="0"/>
    <n v="0"/>
    <n v="0"/>
    <s v="Sat 29-Jun-2019"/>
  </r>
  <r>
    <d v="2019-06-30T00:00:00"/>
    <s v="30 Sun"/>
    <x v="5"/>
    <x v="1"/>
    <n v="8794"/>
    <n v="2.4033333333333342"/>
    <n v="6.1562600000000014"/>
    <n v="2.4033333333333342"/>
    <n v="5.5641800000000003"/>
    <n v="1.335"/>
    <n v="0"/>
    <n v="0"/>
    <n v="0"/>
    <n v="0"/>
    <s v="Sun 30-Jun-2019"/>
  </r>
  <r>
    <d v="2019-07-01T00:00:00"/>
    <s v="01 Mon"/>
    <x v="6"/>
    <x v="1"/>
    <n v="5994"/>
    <n v="2.8713888888888892"/>
    <n v="4.0691499999999996"/>
    <n v="2.8713888888888892"/>
    <n v="1.54369"/>
    <n v="0.38361111111111112"/>
    <n v="0"/>
    <n v="0"/>
    <n v="0"/>
    <n v="0"/>
    <s v="Mon 01-Jul-2019"/>
  </r>
  <r>
    <d v="2019-07-02T00:00:00"/>
    <s v="02 Tue"/>
    <x v="6"/>
    <x v="1"/>
    <n v="5014"/>
    <n v="2.2552777777777782"/>
    <n v="3.3265500000000001"/>
    <n v="2.2552777777777782"/>
    <n v="1.2097800000000001"/>
    <n v="0.38972222222222219"/>
    <n v="0"/>
    <n v="0"/>
    <n v="0"/>
    <n v="0"/>
    <s v="Tue 02-Jul-2019"/>
  </r>
  <r>
    <d v="2019-07-03T00:00:00"/>
    <s v="03 Wed"/>
    <x v="6"/>
    <x v="1"/>
    <n v="15712"/>
    <n v="3.477777777777777"/>
    <n v="12.237170000000001"/>
    <n v="3.477777777777777"/>
    <n v="10.91358"/>
    <n v="2.3597222222222221"/>
    <n v="1"/>
    <n v="0"/>
    <n v="0"/>
    <n v="0"/>
    <s v="Wed 03-Jul-2019"/>
  </r>
  <r>
    <d v="2019-07-04T00:00:00"/>
    <s v="04 Thu"/>
    <x v="6"/>
    <x v="1"/>
    <n v="9557"/>
    <n v="3.5475000000000012"/>
    <n v="7.420027000000001"/>
    <n v="3.5475000000000012"/>
    <n v="4.8024199999999997"/>
    <n v="1.091666666666667"/>
    <n v="0"/>
    <n v="0"/>
    <n v="0"/>
    <n v="0"/>
    <s v="Thu 04-Jul-2019"/>
  </r>
  <r>
    <d v="2019-07-05T00:00:00"/>
    <s v="05 Fri"/>
    <x v="6"/>
    <x v="1"/>
    <n v="2599"/>
    <n v="2.226666666666667"/>
    <n v="1.6398630999999999"/>
    <n v="2.226666666666667"/>
    <n v="7.891999999999999E-2"/>
    <n v="1.8055555555555561E-2"/>
    <n v="0"/>
    <n v="1"/>
    <n v="1"/>
    <n v="0"/>
    <s v="Fri 05-Jul-2019"/>
  </r>
  <r>
    <d v="2019-07-06T00:00:00"/>
    <s v="06 Sat"/>
    <x v="6"/>
    <x v="1"/>
    <n v="8621"/>
    <n v="2.8666666666666658"/>
    <n v="6.8078400000000006"/>
    <n v="2.8666666666666658"/>
    <n v="5.1533600000000002"/>
    <n v="0.99694444444444452"/>
    <n v="0"/>
    <n v="0"/>
    <n v="0"/>
    <n v="1"/>
    <s v="Sat 06-Jul-2019"/>
  </r>
  <r>
    <d v="2019-07-07T00:00:00"/>
    <s v="07 Sun"/>
    <x v="6"/>
    <x v="1"/>
    <n v="4217"/>
    <n v="2.375"/>
    <n v="3.1131199999999999"/>
    <n v="2.375"/>
    <n v="1.57491"/>
    <n v="0.32750000000000001"/>
    <n v="0"/>
    <n v="0"/>
    <n v="0"/>
    <n v="0"/>
    <s v="Sun 07-Jul-2019"/>
  </r>
  <r>
    <d v="2019-07-08T00:00:00"/>
    <s v="08 Mon"/>
    <x v="6"/>
    <x v="1"/>
    <n v="7912"/>
    <n v="3.3608333333333329"/>
    <n v="5.4930199999999996"/>
    <n v="3.3608333333333329"/>
    <n v="3.8680699999999999"/>
    <n v="1.0094444444444439"/>
    <n v="0"/>
    <n v="0"/>
    <n v="0"/>
    <n v="0"/>
    <s v="Mon 08-Jul-2019"/>
  </r>
  <r>
    <d v="2019-07-09T00:00:00"/>
    <s v="09 Tue"/>
    <x v="6"/>
    <x v="1"/>
    <n v="12869"/>
    <n v="3.6608333333333318"/>
    <n v="9.6934300000000011"/>
    <n v="3.6608333333333318"/>
    <n v="7.8402900000000004"/>
    <n v="1.611388888888889"/>
    <n v="1"/>
    <n v="0"/>
    <n v="0"/>
    <n v="0"/>
    <s v="Tue 09-Jul-2019"/>
  </r>
  <r>
    <d v="2019-07-10T00:00:00"/>
    <s v="10 Wed"/>
    <x v="6"/>
    <x v="1"/>
    <n v="5324"/>
    <n v="1.9222222222222221"/>
    <n v="4.0268299999999986"/>
    <n v="1.9222222222222221"/>
    <n v="3.1258499999999998"/>
    <n v="0.65388888888888885"/>
    <n v="0"/>
    <n v="0"/>
    <n v="0"/>
    <n v="0"/>
    <s v="Wed 10-Jul-2019"/>
  </r>
  <r>
    <d v="2019-07-11T00:00:00"/>
    <s v="11 Thu"/>
    <x v="6"/>
    <x v="1"/>
    <n v="13353"/>
    <n v="4.0575000000000001"/>
    <n v="10.221500000000001"/>
    <n v="4.0575000000000001"/>
    <n v="8.1787700000000001"/>
    <n v="1.7186111111111111"/>
    <n v="1"/>
    <n v="0"/>
    <n v="0"/>
    <n v="0"/>
    <s v="Thu 11-Jul-2019"/>
  </r>
  <r>
    <d v="2019-07-12T00:00:00"/>
    <s v="12 Fri"/>
    <x v="6"/>
    <x v="1"/>
    <n v="7826"/>
    <n v="4.3902777777777784"/>
    <n v="5.6397999999999993"/>
    <n v="4.3902777777777784"/>
    <n v="3.3589500000000001"/>
    <n v="0.99388888888888893"/>
    <n v="0"/>
    <n v="0"/>
    <n v="0"/>
    <n v="0"/>
    <s v="Fri 12-Jul-2019"/>
  </r>
  <r>
    <d v="2019-07-13T00:00:00"/>
    <s v="13 Sat"/>
    <x v="6"/>
    <x v="1"/>
    <n v="11491"/>
    <n v="4.0269444444444424"/>
    <n v="8.3031699999999979"/>
    <n v="4.0269444444444424"/>
    <n v="5.7219800000000003"/>
    <n v="1.23"/>
    <n v="1"/>
    <n v="0"/>
    <n v="0"/>
    <n v="0"/>
    <s v="Sat 13-Jul-2019"/>
  </r>
  <r>
    <d v="2019-07-14T00:00:00"/>
    <s v="14 Sun"/>
    <x v="6"/>
    <x v="1"/>
    <n v="13872"/>
    <n v="3.948055555555555"/>
    <n v="9.4042099999999973"/>
    <n v="3.948055555555555"/>
    <n v="7.2646099999999993"/>
    <n v="1.7408333333333339"/>
    <n v="1"/>
    <n v="0"/>
    <n v="0"/>
    <n v="0"/>
    <s v="Sun 14-Jul-2019"/>
  </r>
  <r>
    <d v="2019-07-15T00:00:00"/>
    <s v="15 Mon"/>
    <x v="6"/>
    <x v="1"/>
    <n v="10700"/>
    <n v="2.9058333333333328"/>
    <n v="7.5744099999999994"/>
    <n v="2.9058333333333328"/>
    <n v="6.761169999999999"/>
    <n v="1.494166666666666"/>
    <n v="1"/>
    <n v="0"/>
    <n v="0"/>
    <n v="0"/>
    <s v="Mon 15-Jul-2019"/>
  </r>
  <r>
    <d v="2019-07-16T00:00:00"/>
    <s v="16 Tue"/>
    <x v="6"/>
    <x v="1"/>
    <n v="18204"/>
    <n v="3.8747222222222208"/>
    <n v="13.085319999999999"/>
    <n v="3.8747222222222208"/>
    <n v="11.91053"/>
    <n v="2.5086111111111111"/>
    <n v="1"/>
    <n v="0"/>
    <n v="0"/>
    <n v="0"/>
    <s v="Tue 16-Jul-2019"/>
  </r>
  <r>
    <d v="2019-07-17T00:00:00"/>
    <s v="17 Wed"/>
    <x v="6"/>
    <x v="1"/>
    <n v="15245"/>
    <n v="5.6791666666666689"/>
    <n v="10.90643"/>
    <n v="5.6791666666666689"/>
    <n v="7.6233399999999989"/>
    <n v="1.6675"/>
    <n v="1"/>
    <n v="0"/>
    <n v="0"/>
    <n v="0"/>
    <s v="Wed 17-Jul-2019"/>
  </r>
  <r>
    <d v="2019-07-18T00:00:00"/>
    <s v="18 Thu"/>
    <x v="6"/>
    <x v="1"/>
    <n v="8005"/>
    <n v="2.3319444444444448"/>
    <n v="5.9880900000000006"/>
    <n v="2.3319444444444448"/>
    <n v="5.3274100000000004"/>
    <n v="1.148611111111111"/>
    <n v="0"/>
    <n v="0"/>
    <n v="0"/>
    <n v="0"/>
    <s v="Thu 18-Jul-2019"/>
  </r>
  <r>
    <d v="2019-07-19T00:00:00"/>
    <s v="19 Fri"/>
    <x v="6"/>
    <x v="1"/>
    <n v="5789"/>
    <n v="2.370833333333334"/>
    <n v="4.3997024000000016"/>
    <n v="2.370833333333334"/>
    <n v="2.7699009999999999"/>
    <n v="0.67666666666666664"/>
    <n v="0"/>
    <n v="0"/>
    <n v="0"/>
    <n v="0"/>
    <s v="Fri 19-Jul-2019"/>
  </r>
  <r>
    <d v="2019-07-20T00:00:00"/>
    <s v="20 Sat"/>
    <x v="6"/>
    <x v="1"/>
    <n v="5940"/>
    <n v="2.1202777777777779"/>
    <n v="4.7994399999999988"/>
    <n v="2.1202777777777779"/>
    <n v="3.3018700000000001"/>
    <n v="0.67138888888888881"/>
    <n v="0"/>
    <n v="0"/>
    <n v="0"/>
    <n v="0"/>
    <s v="Sat 20-Jul-2019"/>
  </r>
  <r>
    <d v="2019-07-21T00:00:00"/>
    <s v="21 Sun"/>
    <x v="6"/>
    <x v="1"/>
    <n v="4246"/>
    <n v="2.2324999999999999"/>
    <n v="2.8294999999999999"/>
    <n v="2.2324999999999999"/>
    <n v="1.27363"/>
    <n v="0.28861111111111121"/>
    <n v="0"/>
    <n v="0"/>
    <n v="0"/>
    <n v="0"/>
    <s v="Sun 21-Jul-2019"/>
  </r>
  <r>
    <d v="2019-07-22T00:00:00"/>
    <s v="22 Mon"/>
    <x v="6"/>
    <x v="1"/>
    <n v="11041"/>
    <n v="6.6325000000000038"/>
    <n v="7.4412440000000002"/>
    <n v="6.6325000000000038"/>
    <n v="1.8512299999999999"/>
    <n v="0.55722222222222229"/>
    <n v="1"/>
    <n v="0"/>
    <n v="0"/>
    <n v="0"/>
    <s v="Mon 22-Jul-2019"/>
  </r>
  <r>
    <d v="2019-07-23T00:00:00"/>
    <s v="23 Tue"/>
    <x v="6"/>
    <x v="1"/>
    <n v="9724"/>
    <n v="7.6333333333333364"/>
    <n v="6.6178999999999988"/>
    <n v="7.6333333333333364"/>
    <n v="2.376E-2"/>
    <n v="1.944444444444444E-3"/>
    <n v="0"/>
    <n v="0"/>
    <n v="0"/>
    <n v="1"/>
    <s v="Tue 23-Jul-2019"/>
  </r>
  <r>
    <d v="2019-07-24T00:00:00"/>
    <s v="24 Wed"/>
    <x v="6"/>
    <x v="1"/>
    <n v="4330"/>
    <n v="2.9233333333333338"/>
    <n v="2.8440390000000009"/>
    <n v="2.9233333333333338"/>
    <n v="0.48668899999999993"/>
    <n v="0.17083333333333331"/>
    <n v="0"/>
    <n v="0"/>
    <n v="0"/>
    <n v="0"/>
    <s v="Wed 24-Jul-2019"/>
  </r>
  <r>
    <d v="2019-07-25T00:00:00"/>
    <s v="25 Thu"/>
    <x v="6"/>
    <x v="1"/>
    <n v="11114"/>
    <n v="4.3891666666666662"/>
    <n v="7.6904499999999993"/>
    <n v="4.3891666666666662"/>
    <n v="4.3087299999999988"/>
    <n v="1.032777777777778"/>
    <n v="1"/>
    <n v="0"/>
    <n v="0"/>
    <n v="0"/>
    <s v="Thu 25-Jul-2019"/>
  </r>
  <r>
    <d v="2019-07-26T00:00:00"/>
    <s v="26 Fri"/>
    <x v="6"/>
    <x v="1"/>
    <n v="4959"/>
    <n v="4.0208333333333339"/>
    <n v="3.367716000000001"/>
    <n v="4.0208333333333339"/>
    <n v="1.03033"/>
    <n v="0.35249999999999998"/>
    <n v="0"/>
    <n v="0"/>
    <n v="0"/>
    <n v="0"/>
    <s v="Fri 26-Jul-2019"/>
  </r>
  <r>
    <d v="2019-07-27T00:00:00"/>
    <s v="27 Sat"/>
    <x v="6"/>
    <x v="1"/>
    <n v="9660"/>
    <n v="3.4211111111111112"/>
    <n v="6.0532900000000014"/>
    <n v="3.4211111111111112"/>
    <n v="3.43249"/>
    <n v="1.0088888888888889"/>
    <n v="0"/>
    <n v="0"/>
    <n v="0"/>
    <n v="0"/>
    <s v="Sat 27-Jul-2019"/>
  </r>
  <r>
    <d v="2019-07-28T00:00:00"/>
    <s v="28 Sun"/>
    <x v="6"/>
    <x v="1"/>
    <n v="5324"/>
    <n v="1.6111111111111109"/>
    <n v="3.4294200000000008"/>
    <n v="1.6111111111111109"/>
    <n v="1.6206"/>
    <n v="0.4761111111111111"/>
    <n v="0"/>
    <n v="0"/>
    <n v="0"/>
    <n v="0"/>
    <s v="Sun 28-Jul-2019"/>
  </r>
  <r>
    <d v="2019-07-29T00:00:00"/>
    <s v="29 Mon"/>
    <x v="6"/>
    <x v="1"/>
    <n v="3274"/>
    <n v="2.7866666666666662"/>
    <n v="2.221517"/>
    <n v="2.7866666666666662"/>
    <n v="3.4000000000000002E-2"/>
    <n v="4.4444444444444436E-3"/>
    <n v="0"/>
    <n v="0"/>
    <n v="0"/>
    <n v="1"/>
    <s v="Mon 29-Jul-2019"/>
  </r>
  <r>
    <d v="2019-07-30T00:00:00"/>
    <s v="30 Tue"/>
    <x v="6"/>
    <x v="1"/>
    <n v="7638"/>
    <n v="2.5291666666666668"/>
    <n v="5.115050000000001"/>
    <n v="2.5291666666666668"/>
    <n v="2.9666100000000002"/>
    <n v="0.7038888888888889"/>
    <n v="0"/>
    <n v="0"/>
    <n v="0"/>
    <n v="0"/>
    <s v="Tue 30-Jul-2019"/>
  </r>
  <r>
    <d v="2019-07-31T00:00:00"/>
    <s v="31 Wed"/>
    <x v="6"/>
    <x v="1"/>
    <n v="7865"/>
    <n v="2.679444444444445"/>
    <n v="5.4413400000000003"/>
    <n v="2.679444444444445"/>
    <n v="3.9350700000000001"/>
    <n v="0.93055555555555558"/>
    <n v="0"/>
    <n v="0"/>
    <n v="0"/>
    <n v="0"/>
    <s v="Wed 31-Jul-2019"/>
  </r>
  <r>
    <d v="2019-08-01T00:00:00"/>
    <s v="01 Thu"/>
    <x v="7"/>
    <x v="1"/>
    <n v="10449"/>
    <n v="2.7816666666666658"/>
    <n v="7.5599100000000004"/>
    <n v="2.7816666666666658"/>
    <n v="6.0098700000000003"/>
    <n v="1.3447222222222219"/>
    <n v="1"/>
    <n v="0"/>
    <n v="0"/>
    <n v="0"/>
    <s v="Thu 01-Aug-2019"/>
  </r>
  <r>
    <d v="2019-08-02T00:00:00"/>
    <s v="02 Fri"/>
    <x v="7"/>
    <x v="1"/>
    <n v="7123"/>
    <n v="2.4041666666666668"/>
    <n v="4.6480000000000006"/>
    <n v="2.4041666666666668"/>
    <n v="2.97329"/>
    <n v="0.80388888888888888"/>
    <n v="0"/>
    <n v="0"/>
    <n v="0"/>
    <n v="0"/>
    <s v="Fri 02-Aug-2019"/>
  </r>
  <r>
    <d v="2019-08-03T00:00:00"/>
    <s v="03 Sat"/>
    <x v="7"/>
    <x v="1"/>
    <n v="4592"/>
    <n v="1.9886111111111111"/>
    <n v="2.9667599999999998"/>
    <n v="2.1274999999999999"/>
    <n v="1.71689"/>
    <n v="0.44527777777777777"/>
    <n v="0"/>
    <n v="0"/>
    <n v="0"/>
    <n v="0"/>
    <s v="Sat 03-Aug-2019"/>
  </r>
  <r>
    <d v="2019-08-04T00:00:00"/>
    <s v="04 Sun"/>
    <x v="7"/>
    <x v="1"/>
    <n v="4706"/>
    <n v="2.3733333333333331"/>
    <n v="3.083615"/>
    <n v="2.3733333333333331"/>
    <n v="1.0710249999999999"/>
    <n v="0.2902777777777778"/>
    <n v="0"/>
    <n v="0"/>
    <n v="0"/>
    <n v="0"/>
    <s v="Sun 04-Aug-2019"/>
  </r>
  <r>
    <d v="2019-08-05T00:00:00"/>
    <s v="05 Mon"/>
    <x v="7"/>
    <x v="1"/>
    <n v="15663"/>
    <n v="3.975000000000001"/>
    <n v="11.40701"/>
    <n v="3.975000000000001"/>
    <n v="9.3571500000000025"/>
    <n v="2.017500000000001"/>
    <n v="1"/>
    <n v="0"/>
    <n v="0"/>
    <n v="0"/>
    <s v="Mon 05-Aug-2019"/>
  </r>
  <r>
    <d v="2019-08-06T00:00:00"/>
    <s v="06 Tue"/>
    <x v="7"/>
    <x v="1"/>
    <n v="5262"/>
    <n v="2.2388888888888889"/>
    <n v="3.4987400000000002"/>
    <n v="2.2388888888888889"/>
    <n v="1.3620099999999999"/>
    <n v="0.42555555555555552"/>
    <n v="0"/>
    <n v="0"/>
    <n v="0"/>
    <n v="0"/>
    <s v="Tue 06-Aug-2019"/>
  </r>
  <r>
    <d v="2019-08-07T00:00:00"/>
    <s v="07 Wed"/>
    <x v="7"/>
    <x v="1"/>
    <n v="9721"/>
    <n v="3.1541666666666659"/>
    <n v="6.3575999999999997"/>
    <n v="3.1541666666666659"/>
    <n v="3.9628700000000001"/>
    <n v="1.234444444444444"/>
    <n v="0"/>
    <n v="0"/>
    <n v="0"/>
    <n v="0"/>
    <s v="Wed 07-Aug-2019"/>
  </r>
  <r>
    <d v="2019-08-08T00:00:00"/>
    <s v="08 Thu"/>
    <x v="7"/>
    <x v="1"/>
    <n v="2142"/>
    <n v="1.430833333333333"/>
    <n v="1.437310000000001"/>
    <n v="1.430833333333333"/>
    <n v="0.32127"/>
    <n v="9.1388888888888895E-2"/>
    <n v="0"/>
    <n v="1"/>
    <n v="1"/>
    <n v="0"/>
    <s v="Thu 08-Aug-2019"/>
  </r>
  <r>
    <d v="2019-08-09T00:00:00"/>
    <s v="09 Fri"/>
    <x v="7"/>
    <x v="1"/>
    <n v="8407"/>
    <n v="2.5452777777777769"/>
    <n v="6.2259399999999996"/>
    <n v="2.5452777777777769"/>
    <n v="4.2117399999999998"/>
    <n v="0.86305555555555546"/>
    <n v="0"/>
    <n v="0"/>
    <n v="0"/>
    <n v="0"/>
    <s v="Fri 09-Aug-2019"/>
  </r>
  <r>
    <d v="2019-08-10T00:00:00"/>
    <s v="10 Sat"/>
    <x v="7"/>
    <x v="1"/>
    <n v="6096"/>
    <n v="3.238611111111112"/>
    <n v="4.4387489999999996"/>
    <n v="3.238611111111112"/>
    <n v="2.92761"/>
    <n v="0.61583333333333334"/>
    <n v="0"/>
    <n v="0"/>
    <n v="0"/>
    <n v="0"/>
    <s v="Sat 10-Aug-2019"/>
  </r>
  <r>
    <d v="2019-08-11T00:00:00"/>
    <s v="11 Sun"/>
    <x v="7"/>
    <x v="1"/>
    <n v="2400"/>
    <n v="2.2336111111111112"/>
    <n v="1.5927331"/>
    <n v="2.2336111111111112"/>
    <n v="1.29E-2"/>
    <n v="3.6111111111111109E-3"/>
    <n v="0"/>
    <n v="1"/>
    <n v="1"/>
    <n v="0"/>
    <s v="Sun 11-Aug-2019"/>
  </r>
  <r>
    <d v="2019-08-12T00:00:00"/>
    <s v="12 Mon"/>
    <x v="7"/>
    <x v="1"/>
    <n v="2279"/>
    <n v="1.006944444444444"/>
    <n v="1.5172300000000001"/>
    <n v="1.006944444444444"/>
    <n v="0.19789000000000001"/>
    <n v="6.6111111111111107E-2"/>
    <n v="0"/>
    <n v="1"/>
    <n v="2"/>
    <n v="0"/>
    <s v="Mon 12-Aug-2019"/>
  </r>
  <r>
    <d v="2019-08-13T00:00:00"/>
    <s v="13 Tue"/>
    <x v="7"/>
    <x v="1"/>
    <n v="4119"/>
    <n v="1.8141666666666669"/>
    <n v="2.7303060000000001"/>
    <n v="1.8141666666666669"/>
    <n v="0.67819000000000007"/>
    <n v="0.18527777777777779"/>
    <n v="0"/>
    <n v="0"/>
    <n v="0"/>
    <n v="0"/>
    <s v="Tue 13-Aug-2019"/>
  </r>
  <r>
    <d v="2019-08-14T00:00:00"/>
    <s v="14 Wed"/>
    <x v="7"/>
    <x v="1"/>
    <n v="4196"/>
    <n v="2.1766666666666672"/>
    <n v="2.9039600000000001"/>
    <n v="2.1766666666666672"/>
    <n v="1.4917199999999999"/>
    <n v="0.48138888888888892"/>
    <n v="0"/>
    <n v="0"/>
    <n v="0"/>
    <n v="0"/>
    <s v="Wed 14-Aug-2019"/>
  </r>
  <r>
    <d v="2019-08-15T00:00:00"/>
    <s v="15 Thu"/>
    <x v="7"/>
    <x v="1"/>
    <n v="7043"/>
    <n v="4.0413888888888883"/>
    <n v="4.8073860000000002"/>
    <n v="4.1050000000000004"/>
    <n v="1.749126"/>
    <n v="0.49638888888888888"/>
    <n v="0"/>
    <n v="0"/>
    <n v="0"/>
    <n v="0"/>
    <s v="Thu 15-Aug-2019"/>
  </r>
  <r>
    <d v="2019-08-16T00:00:00"/>
    <s v="16 Fri"/>
    <x v="7"/>
    <x v="1"/>
    <n v="4591"/>
    <n v="1.9025000000000001"/>
    <n v="3.057898999999999"/>
    <n v="1.9025000000000001"/>
    <n v="1.603936"/>
    <n v="0.49"/>
    <n v="0"/>
    <n v="0"/>
    <n v="0"/>
    <n v="0"/>
    <s v="Fri 16-Aug-2019"/>
  </r>
  <r>
    <d v="2019-08-17T00:00:00"/>
    <s v="17 Sat"/>
    <x v="7"/>
    <x v="1"/>
    <n v="5111"/>
    <n v="2.836666666666666"/>
    <n v="3.4261600000000012"/>
    <n v="2.850833333333334"/>
    <n v="1.7026300000000001"/>
    <n v="0.5541666666666667"/>
    <n v="0"/>
    <n v="0"/>
    <n v="0"/>
    <n v="0"/>
    <s v="Sat 17-Aug-2019"/>
  </r>
  <r>
    <d v="2019-08-18T00:00:00"/>
    <s v="18 Sun"/>
    <x v="7"/>
    <x v="1"/>
    <n v="7433"/>
    <n v="3.6461111111111109"/>
    <n v="5.0791863000000008"/>
    <n v="3.6461111111111109"/>
    <n v="2.0103900000000001"/>
    <n v="0.54888888888888887"/>
    <n v="0"/>
    <n v="0"/>
    <n v="0"/>
    <n v="0"/>
    <s v="Sun 18-Aug-2019"/>
  </r>
  <r>
    <d v="2019-08-19T00:00:00"/>
    <s v="19 Mon"/>
    <x v="7"/>
    <x v="1"/>
    <n v="5494"/>
    <n v="1.6327777777777781"/>
    <n v="3.5470299999999999"/>
    <n v="1.6130555555555559"/>
    <n v="2.1912400000000001"/>
    <n v="0.64194444444444443"/>
    <n v="0"/>
    <n v="0"/>
    <n v="0"/>
    <n v="0"/>
    <s v="Mon 19-Aug-2019"/>
  </r>
  <r>
    <d v="2019-08-20T00:00:00"/>
    <s v="20 Tue"/>
    <x v="7"/>
    <x v="1"/>
    <n v="10927"/>
    <n v="2.9677777777777772"/>
    <n v="8.2811420000000009"/>
    <n v="2.9677777777777772"/>
    <n v="7.4256019999999996"/>
    <n v="1.5944444444444441"/>
    <n v="1"/>
    <n v="0"/>
    <n v="0"/>
    <n v="0"/>
    <s v="Tue 20-Aug-2019"/>
  </r>
  <r>
    <d v="2019-08-21T00:00:00"/>
    <s v="21 Wed"/>
    <x v="7"/>
    <x v="1"/>
    <n v="14259"/>
    <n v="4.3072222222222214"/>
    <n v="11.318407000000001"/>
    <n v="4.3072222222222214"/>
    <n v="9.4093070000000019"/>
    <n v="1.961111111111111"/>
    <n v="1"/>
    <n v="0"/>
    <n v="0"/>
    <n v="0"/>
    <s v="Wed 21-Aug-2019"/>
  </r>
  <r>
    <d v="2019-08-22T00:00:00"/>
    <s v="22 Thu"/>
    <x v="7"/>
    <x v="1"/>
    <n v="6704"/>
    <n v="2.983888888888889"/>
    <n v="5.0010640000000013"/>
    <n v="2.983888888888889"/>
    <n v="3.1818209999999998"/>
    <n v="0.77527777777777773"/>
    <n v="0"/>
    <n v="0"/>
    <n v="0"/>
    <n v="0"/>
    <s v="Thu 22-Aug-2019"/>
  </r>
  <r>
    <d v="2019-08-23T00:00:00"/>
    <s v="23 Fri"/>
    <x v="7"/>
    <x v="1"/>
    <n v="9575"/>
    <n v="3.0666666666666669"/>
    <n v="6.6622573700000007"/>
    <n v="3.0674999999999999"/>
    <n v="5.6010310000000008"/>
    <n v="1.649722222222223"/>
    <n v="0"/>
    <n v="0"/>
    <n v="0"/>
    <n v="0"/>
    <s v="Fri 23-Aug-2019"/>
  </r>
  <r>
    <d v="2019-08-24T00:00:00"/>
    <s v="24 Sat"/>
    <x v="7"/>
    <x v="1"/>
    <n v="8990"/>
    <n v="3.4716666666666658"/>
    <n v="6.8860200000000003"/>
    <n v="3.5944444444444441"/>
    <n v="5.3031299999999986"/>
    <n v="1.013055555555556"/>
    <n v="0"/>
    <n v="0"/>
    <n v="0"/>
    <n v="1"/>
    <s v="Sat 24-Aug-2019"/>
  </r>
  <r>
    <d v="2019-08-25T00:00:00"/>
    <s v="25 Sun"/>
    <x v="7"/>
    <x v="1"/>
    <n v="11908"/>
    <n v="3.2913888888888891"/>
    <n v="8.9722700000000035"/>
    <n v="3.2913888888888891"/>
    <n v="7.6653000000000002"/>
    <n v="1.5783333333333329"/>
    <n v="1"/>
    <n v="0"/>
    <n v="0"/>
    <n v="0"/>
    <s v="Sun 25-Aug-2019"/>
  </r>
  <r>
    <d v="2019-08-26T00:00:00"/>
    <s v="26 Mon"/>
    <x v="7"/>
    <x v="1"/>
    <n v="6232"/>
    <n v="3.6927777777777782"/>
    <n v="4.3775320000000004"/>
    <n v="3.6927777777777782"/>
    <n v="1.624026"/>
    <n v="0.39333333333333331"/>
    <n v="0"/>
    <n v="0"/>
    <n v="0"/>
    <n v="0"/>
    <s v="Mon 26-Aug-2019"/>
  </r>
  <r>
    <d v="2019-08-27T00:00:00"/>
    <s v="27 Tue"/>
    <x v="7"/>
    <x v="1"/>
    <n v="10520"/>
    <n v="4.2686111111111114"/>
    <n v="7.585547"/>
    <n v="4.2702777777777783"/>
    <n v="3.592394000000001"/>
    <n v="0.93583333333333329"/>
    <n v="1"/>
    <n v="0"/>
    <n v="0"/>
    <n v="0"/>
    <s v="Tue 27-Aug-2019"/>
  </r>
  <r>
    <d v="2019-08-28T00:00:00"/>
    <s v="28 Wed"/>
    <x v="7"/>
    <x v="1"/>
    <n v="12721"/>
    <n v="2.8636111111111111"/>
    <n v="9.6698599999999999"/>
    <n v="2.8636111111111111"/>
    <n v="8.6805099999999999"/>
    <n v="1.8425"/>
    <n v="1"/>
    <n v="0"/>
    <n v="0"/>
    <n v="0"/>
    <s v="Wed 28-Aug-2019"/>
  </r>
  <r>
    <d v="2019-08-29T00:00:00"/>
    <s v="29 Thu"/>
    <x v="7"/>
    <x v="1"/>
    <n v="7578"/>
    <n v="4.2277777777777787"/>
    <n v="5.0103600000000004"/>
    <n v="4.2277777777777787"/>
    <n v="1.25857"/>
    <n v="0.37944444444444447"/>
    <n v="0"/>
    <n v="0"/>
    <n v="0"/>
    <n v="0"/>
    <s v="Thu 29-Aug-2019"/>
  </r>
  <r>
    <d v="2019-08-30T00:00:00"/>
    <s v="30 Fri"/>
    <x v="7"/>
    <x v="1"/>
    <n v="7436"/>
    <n v="4.7155555555555573"/>
    <n v="5.0725799999999994"/>
    <n v="4.7155555555555573"/>
    <n v="1.34283"/>
    <n v="0.45805555555555549"/>
    <n v="0"/>
    <n v="0"/>
    <n v="0"/>
    <n v="0"/>
    <s v="Fri 30-Aug-2019"/>
  </r>
  <r>
    <d v="2019-08-31T00:00:00"/>
    <s v="31 Sat"/>
    <x v="7"/>
    <x v="1"/>
    <n v="10980"/>
    <n v="3.2799999999999989"/>
    <n v="8.9084600000000016"/>
    <n v="3.2799999999999989"/>
    <n v="7.5131999999999994"/>
    <n v="1.438333333333333"/>
    <n v="1"/>
    <n v="0"/>
    <n v="0"/>
    <n v="1"/>
    <s v="Sat 31-Aug-2019"/>
  </r>
  <r>
    <d v="2019-09-01T00:00:00"/>
    <s v="01 Sun"/>
    <x v="8"/>
    <x v="1"/>
    <n v="11762"/>
    <n v="4.2463888888888874"/>
    <n v="8.6246600000000022"/>
    <n v="4.2463888888888874"/>
    <n v="6.7495699999999994"/>
    <n v="1.5011111111111111"/>
    <n v="1"/>
    <n v="0"/>
    <n v="0"/>
    <n v="0"/>
    <s v="Sun 01-Sep-2019"/>
  </r>
  <r>
    <d v="2019-09-02T00:00:00"/>
    <s v="02 Mon"/>
    <x v="8"/>
    <x v="1"/>
    <n v="10911"/>
    <n v="2.9869444444444442"/>
    <n v="8.0960299999999989"/>
    <n v="2.9869444444444442"/>
    <n v="6.7083799999999991"/>
    <n v="1.494444444444444"/>
    <n v="1"/>
    <n v="0"/>
    <n v="0"/>
    <n v="0"/>
    <s v="Mon 02-Sep-2019"/>
  </r>
  <r>
    <d v="2019-09-03T00:00:00"/>
    <s v="03 Tue"/>
    <x v="8"/>
    <x v="1"/>
    <n v="10819"/>
    <n v="3.2805555555555559"/>
    <n v="8.0358200000000011"/>
    <n v="3.2805555555555559"/>
    <n v="6.0903199999999993"/>
    <n v="1.5019444444444441"/>
    <n v="1"/>
    <n v="0"/>
    <n v="0"/>
    <n v="0"/>
    <s v="Tue 03-Sep-2019"/>
  </r>
  <r>
    <d v="2019-09-04T00:00:00"/>
    <s v="04 Wed"/>
    <x v="8"/>
    <x v="1"/>
    <n v="10180"/>
    <n v="3.401666666666666"/>
    <n v="7.3090260000000002"/>
    <n v="3.4016666666666668"/>
    <n v="5.3410200000000003"/>
    <n v="1.246666666666667"/>
    <n v="1"/>
    <n v="0"/>
    <n v="0"/>
    <n v="0"/>
    <s v="Wed 04-Sep-2019"/>
  </r>
  <r>
    <d v="2019-09-05T00:00:00"/>
    <s v="05 Thu"/>
    <x v="8"/>
    <x v="1"/>
    <n v="11623"/>
    <n v="3.8627777777777781"/>
    <n v="8.4219300000000015"/>
    <n v="3.8627777777777781"/>
    <n v="6.6564899999999989"/>
    <n v="1.752777777777778"/>
    <n v="1"/>
    <n v="0"/>
    <n v="0"/>
    <n v="0"/>
    <s v="Thu 05-Sep-2019"/>
  </r>
  <r>
    <d v="2019-09-06T00:00:00"/>
    <s v="06 Fri"/>
    <x v="8"/>
    <x v="1"/>
    <n v="14759"/>
    <n v="6.0397222222222249"/>
    <n v="9.8428619999999984"/>
    <n v="6.0397222222222249"/>
    <n v="5.3717160000000002"/>
    <n v="1.6375"/>
    <n v="1"/>
    <n v="0"/>
    <n v="0"/>
    <n v="0"/>
    <s v="Fri 06-Sep-2019"/>
  </r>
  <r>
    <d v="2019-09-07T00:00:00"/>
    <s v="07 Sat"/>
    <x v="8"/>
    <x v="1"/>
    <n v="15184"/>
    <n v="4.8624999999999998"/>
    <n v="10.466465100000001"/>
    <n v="4.8624999999999998"/>
    <n v="7.7987750999999994"/>
    <n v="1.7675000000000001"/>
    <n v="1"/>
    <n v="0"/>
    <n v="0"/>
    <n v="0"/>
    <s v="Sat 07-Sep-2019"/>
  </r>
  <r>
    <d v="2019-09-08T00:00:00"/>
    <s v="08 Sun"/>
    <x v="8"/>
    <x v="1"/>
    <n v="16195"/>
    <n v="5.0752777777777753"/>
    <n v="12.348003"/>
    <n v="5.0752777777777753"/>
    <n v="9.5041189999999993"/>
    <n v="2.0411111111111109"/>
    <n v="1"/>
    <n v="0"/>
    <n v="0"/>
    <n v="0"/>
    <s v="Sun 08-Sep-2019"/>
  </r>
  <r>
    <d v="2019-09-09T00:00:00"/>
    <s v="09 Mon"/>
    <x v="8"/>
    <x v="1"/>
    <n v="10507"/>
    <n v="3.7602777777777781"/>
    <n v="7.3591270000000009"/>
    <n v="3.7602777777777781"/>
    <n v="5.0458679999999996"/>
    <n v="1.125833333333333"/>
    <n v="1"/>
    <n v="0"/>
    <n v="0"/>
    <n v="0"/>
    <s v="Mon 09-Sep-2019"/>
  </r>
  <r>
    <d v="2019-09-10T00:00:00"/>
    <s v="10 Tue"/>
    <x v="8"/>
    <x v="1"/>
    <n v="13840"/>
    <n v="4.8761111111111122"/>
    <n v="9.2009930000000022"/>
    <n v="4.8761111111111122"/>
    <n v="5.9617329999999997"/>
    <n v="1.754722222222223"/>
    <n v="1"/>
    <n v="0"/>
    <n v="0"/>
    <n v="0"/>
    <s v="Tue 10-Sep-2019"/>
  </r>
  <r>
    <d v="2019-09-11T00:00:00"/>
    <s v="11 Wed"/>
    <x v="8"/>
    <x v="1"/>
    <n v="17358"/>
    <n v="5.0833333333333348"/>
    <n v="11.775713"/>
    <n v="5.0833333333333348"/>
    <n v="8.2852580000000007"/>
    <n v="2.1691666666666669"/>
    <n v="1"/>
    <n v="0"/>
    <n v="0"/>
    <n v="0"/>
    <s v="Wed 11-Sep-2019"/>
  </r>
  <r>
    <d v="2019-09-12T00:00:00"/>
    <s v="12 Thu"/>
    <x v="8"/>
    <x v="1"/>
    <n v="15107"/>
    <n v="3.4341666666666661"/>
    <n v="10.289339"/>
    <n v="3.4341666666666661"/>
    <n v="8.0153290000000013"/>
    <n v="2.0525000000000002"/>
    <n v="1"/>
    <n v="0"/>
    <n v="0"/>
    <n v="0"/>
    <s v="Thu 12-Sep-2019"/>
  </r>
  <r>
    <d v="2019-09-13T00:00:00"/>
    <s v="13 Fri"/>
    <x v="8"/>
    <x v="1"/>
    <n v="11455"/>
    <n v="3.9588888888888891"/>
    <n v="7.5430929999999998"/>
    <n v="4.1144444444444446"/>
    <n v="3.51233"/>
    <n v="1.0638888888888891"/>
    <n v="1"/>
    <n v="0"/>
    <n v="0"/>
    <n v="0"/>
    <s v="Fri 13-Sep-2019"/>
  </r>
  <r>
    <d v="2019-09-14T00:00:00"/>
    <s v="14 Sat"/>
    <x v="8"/>
    <x v="1"/>
    <n v="10979"/>
    <n v="3.3169444444444438"/>
    <n v="7.0132200000000013"/>
    <n v="3.3163888888888882"/>
    <n v="4.8279399999999999"/>
    <n v="1.489166666666667"/>
    <n v="1"/>
    <n v="0"/>
    <n v="0"/>
    <n v="0"/>
    <s v="Sat 14-Sep-2019"/>
  </r>
  <r>
    <d v="2019-09-15T00:00:00"/>
    <s v="15 Sun"/>
    <x v="8"/>
    <x v="1"/>
    <n v="9337"/>
    <n v="1.9388888888888891"/>
    <n v="5.9538100000000007"/>
    <n v="1.9388888888888891"/>
    <n v="5.2750500000000002"/>
    <n v="1.381111111111111"/>
    <n v="0"/>
    <n v="0"/>
    <n v="0"/>
    <n v="0"/>
    <s v="Sun 15-Sep-2019"/>
  </r>
  <r>
    <d v="2019-09-16T00:00:00"/>
    <s v="16 Mon"/>
    <x v="8"/>
    <x v="1"/>
    <n v="15042"/>
    <n v="4.661944444444444"/>
    <n v="10.535567"/>
    <n v="4.661944444444444"/>
    <n v="6.2488140000000003"/>
    <n v="1.629444444444444"/>
    <n v="1"/>
    <n v="0"/>
    <n v="0"/>
    <n v="0"/>
    <s v="Mon 16-Sep-2019"/>
  </r>
  <r>
    <d v="2019-09-17T00:00:00"/>
    <s v="17 Tue"/>
    <x v="8"/>
    <x v="1"/>
    <n v="18701"/>
    <n v="4.1516666666666664"/>
    <n v="12.533443"/>
    <n v="4.1516666666666664"/>
    <n v="10.706173"/>
    <n v="2.9580555555555552"/>
    <n v="1"/>
    <n v="0"/>
    <n v="0"/>
    <n v="0"/>
    <s v="Tue 17-Sep-2019"/>
  </r>
  <r>
    <d v="2019-09-18T00:00:00"/>
    <s v="18 Wed"/>
    <x v="8"/>
    <x v="1"/>
    <n v="10226"/>
    <n v="3.4944444444444431"/>
    <n v="6.6582619999999988"/>
    <n v="3.4944444444444431"/>
    <n v="4.7794420000000004"/>
    <n v="1.376944444444445"/>
    <n v="1"/>
    <n v="0"/>
    <n v="0"/>
    <n v="0"/>
    <s v="Wed 18-Sep-2019"/>
  </r>
  <r>
    <d v="2019-09-19T00:00:00"/>
    <s v="19 Thu"/>
    <x v="8"/>
    <x v="1"/>
    <n v="11959"/>
    <n v="2.505555555555556"/>
    <n v="8.4607579999999984"/>
    <n v="2.505555555555556"/>
    <n v="7.8726609999999999"/>
    <n v="2.0338888888888889"/>
    <n v="1"/>
    <n v="0"/>
    <n v="0"/>
    <n v="0"/>
    <s v="Thu 19-Sep-2019"/>
  </r>
  <r>
    <d v="2019-09-20T00:00:00"/>
    <s v="20 Fri"/>
    <x v="8"/>
    <x v="1"/>
    <n v="16312"/>
    <n v="3.9622222222222221"/>
    <n v="11.523289"/>
    <n v="3.9622222222222221"/>
    <n v="8.8659090000000003"/>
    <n v="2.2558333333333329"/>
    <n v="1"/>
    <n v="0"/>
    <n v="0"/>
    <n v="0"/>
    <s v="Fri 20-Sep-2019"/>
  </r>
  <r>
    <d v="2019-09-21T00:00:00"/>
    <s v="21 Sat"/>
    <x v="8"/>
    <x v="1"/>
    <n v="6296"/>
    <n v="3.4288888888888902"/>
    <n v="4.24078"/>
    <n v="3.4288888888888902"/>
    <n v="1.8132299999999999"/>
    <n v="0.55194444444444446"/>
    <n v="0"/>
    <n v="0"/>
    <n v="0"/>
    <n v="0"/>
    <s v="Sat 21-Sep-2019"/>
  </r>
  <r>
    <d v="2019-09-22T00:00:00"/>
    <s v="22 Sun"/>
    <x v="8"/>
    <x v="1"/>
    <n v="12389"/>
    <n v="3.3769444444444439"/>
    <n v="9.288964"/>
    <n v="3.3769444444444439"/>
    <n v="7.9452140000000009"/>
    <n v="1.701944444444444"/>
    <n v="1"/>
    <n v="0"/>
    <n v="0"/>
    <n v="0"/>
    <s v="Sun 22-Sep-2019"/>
  </r>
  <r>
    <d v="2019-09-23T00:00:00"/>
    <s v="23 Mon"/>
    <x v="8"/>
    <x v="1"/>
    <n v="10841"/>
    <n v="4.7091666666666674"/>
    <n v="7.9351159999999981"/>
    <n v="4.7091666666666674"/>
    <n v="5.5490599999999999"/>
    <n v="1.461111111111111"/>
    <n v="1"/>
    <n v="0"/>
    <n v="0"/>
    <n v="0"/>
    <s v="Mon 23-Sep-2019"/>
  </r>
  <r>
    <d v="2019-09-24T00:00:00"/>
    <s v="24 Tue"/>
    <x v="8"/>
    <x v="1"/>
    <n v="13514"/>
    <n v="3.4997222222222208"/>
    <n v="9.8683500000000013"/>
    <n v="3.4997222222222208"/>
    <n v="8.8524900000000013"/>
    <n v="1.8455555555555561"/>
    <n v="1"/>
    <n v="0"/>
    <n v="0"/>
    <n v="0"/>
    <s v="Tue 24-Sep-2019"/>
  </r>
  <r>
    <d v="2019-09-25T00:00:00"/>
    <s v="25 Wed"/>
    <x v="8"/>
    <x v="1"/>
    <n v="10763"/>
    <n v="4.5794444444444444"/>
    <n v="7.6440969000000001"/>
    <n v="4.5794444444444444"/>
    <n v="5.484877"/>
    <n v="1.3866666666666669"/>
    <n v="1"/>
    <n v="0"/>
    <n v="0"/>
    <n v="0"/>
    <s v="Wed 25-Sep-2019"/>
  </r>
  <r>
    <d v="2019-09-26T00:00:00"/>
    <s v="26 Thu"/>
    <x v="8"/>
    <x v="1"/>
    <n v="6694"/>
    <n v="4.3683333333333332"/>
    <n v="4.5877769999999991"/>
    <n v="4.3683333333333332"/>
    <n v="2.0269870000000001"/>
    <n v="0.62305555555555547"/>
    <n v="0"/>
    <n v="0"/>
    <n v="0"/>
    <n v="0"/>
    <s v="Thu 26-Sep-2019"/>
  </r>
  <r>
    <d v="2019-09-27T00:00:00"/>
    <s v="27 Fri"/>
    <x v="8"/>
    <x v="1"/>
    <n v="10074"/>
    <n v="3.163333333333334"/>
    <n v="7.546322"/>
    <n v="3.163333333333334"/>
    <n v="6.4145299999999992"/>
    <n v="1.605277777777778"/>
    <n v="1"/>
    <n v="0"/>
    <n v="0"/>
    <n v="0"/>
    <s v="Fri 27-Sep-2019"/>
  </r>
  <r>
    <d v="2019-09-28T00:00:00"/>
    <s v="28 Sat"/>
    <x v="8"/>
    <x v="1"/>
    <n v="13032"/>
    <n v="4.8427777777777781"/>
    <n v="8.762283"/>
    <n v="4.8427777777777781"/>
    <n v="6.0387800000000009"/>
    <n v="1.461944444444444"/>
    <n v="1"/>
    <n v="0"/>
    <n v="0"/>
    <n v="0"/>
    <s v="Sat 28-Sep-2019"/>
  </r>
  <r>
    <d v="2019-09-29T00:00:00"/>
    <s v="29 Sun"/>
    <x v="8"/>
    <x v="1"/>
    <n v="13529"/>
    <n v="3.2063888888888878"/>
    <n v="9.244349999999999"/>
    <n v="3.2063888888888878"/>
    <n v="7.3026400000000002"/>
    <n v="1.671666666666666"/>
    <n v="1"/>
    <n v="0"/>
    <n v="0"/>
    <n v="0"/>
    <s v="Sun 29-Sep-2019"/>
  </r>
  <r>
    <d v="2019-09-30T00:00:00"/>
    <s v="30 Mon"/>
    <x v="8"/>
    <x v="1"/>
    <n v="12469"/>
    <n v="4.3511111111111109"/>
    <n v="8.0730219999999999"/>
    <n v="4.3511111111111109"/>
    <n v="6.1593010000000001"/>
    <n v="1.6325000000000001"/>
    <n v="1"/>
    <n v="0"/>
    <n v="0"/>
    <n v="0"/>
    <s v="Mon 30-Sep-2019"/>
  </r>
  <r>
    <d v="2019-10-01T00:00:00"/>
    <s v="01 Tue"/>
    <x v="9"/>
    <x v="1"/>
    <n v="8632"/>
    <n v="4.9344444444444449"/>
    <n v="5.7646047999999999"/>
    <n v="4.9344444444444449"/>
    <n v="3.4474200000000002"/>
    <n v="0.83972222222222215"/>
    <n v="0"/>
    <n v="0"/>
    <n v="0"/>
    <n v="0"/>
    <s v="Tue 01-Oct-2019"/>
  </r>
  <r>
    <d v="2019-10-02T00:00:00"/>
    <s v="02 Wed"/>
    <x v="9"/>
    <x v="1"/>
    <n v="13904"/>
    <n v="2.5494444444444548"/>
    <n v="9.5271399999999975"/>
    <n v="2.5494444444444548"/>
    <n v="8.9039800000000007"/>
    <n v="2.0575000000000001"/>
    <n v="1"/>
    <n v="0"/>
    <n v="0"/>
    <n v="0"/>
    <s v="Wed 02-Oct-2019"/>
  </r>
  <r>
    <d v="2019-10-03T00:00:00"/>
    <s v="03 Thu"/>
    <x v="9"/>
    <x v="1"/>
    <n v="2386"/>
    <n v="3.173611111111112"/>
    <n v="1.5468919999999999"/>
    <n v="3.173611111111112"/>
    <n v="0.10018000000000001"/>
    <n v="1.9722222222222221E-2"/>
    <n v="0"/>
    <n v="1"/>
    <n v="1"/>
    <n v="1"/>
    <s v="Thu 03-Oct-2019"/>
  </r>
  <r>
    <d v="2019-10-04T00:00:00"/>
    <s v="04 Fri"/>
    <x v="9"/>
    <x v="1"/>
    <n v="13667"/>
    <n v="3.767777777777781"/>
    <n v="11.13542011"/>
    <n v="3.767777777777781"/>
    <n v="10.31965011"/>
    <n v="2.0625"/>
    <n v="1"/>
    <n v="0"/>
    <n v="0"/>
    <n v="1"/>
    <s v="Fri 04-Oct-2019"/>
  </r>
  <r>
    <d v="2019-10-05T00:00:00"/>
    <s v="05 Sat"/>
    <x v="9"/>
    <x v="1"/>
    <n v="12977"/>
    <n v="2.736111111111124"/>
    <n v="10.54721"/>
    <n v="2.736111111111124"/>
    <n v="10.22236"/>
    <n v="2.0419444444444439"/>
    <n v="1"/>
    <n v="0"/>
    <n v="0"/>
    <n v="1"/>
    <s v="Sat 05-Oct-2019"/>
  </r>
  <r>
    <d v="2019-10-06T00:00:00"/>
    <s v="06 Sun"/>
    <x v="9"/>
    <x v="1"/>
    <n v="13741"/>
    <n v="3.0908333333333329"/>
    <n v="8.9638129999999965"/>
    <n v="3.0908333333333329"/>
    <n v="8.4954429999999981"/>
    <n v="2.204444444444444"/>
    <n v="1"/>
    <n v="0"/>
    <n v="0"/>
    <n v="0"/>
    <s v="Sun 06-Oct-2019"/>
  </r>
  <r>
    <d v="2019-10-07T00:00:00"/>
    <s v="07 Mon"/>
    <x v="9"/>
    <x v="1"/>
    <n v="13942"/>
    <n v="2.7411111111111111"/>
    <n v="10.329000000000001"/>
    <n v="2.7411111111111111"/>
    <n v="9.7674000000000003"/>
    <n v="2.1341666666666672"/>
    <n v="1"/>
    <n v="0"/>
    <n v="0"/>
    <n v="0"/>
    <s v="Mon 07-Oct-2019"/>
  </r>
  <r>
    <d v="2019-10-08T00:00:00"/>
    <s v="08 Tue"/>
    <x v="9"/>
    <x v="1"/>
    <n v="8357"/>
    <n v="4.0427777777777862"/>
    <n v="5.8014025"/>
    <n v="4.0427777777777862"/>
    <n v="4.7300299999999993"/>
    <n v="1.2180555555555559"/>
    <n v="0"/>
    <n v="0"/>
    <n v="0"/>
    <n v="0"/>
    <s v="Tue 08-Oct-2019"/>
  </r>
  <r>
    <d v="2019-10-09T00:00:00"/>
    <s v="09 Wed"/>
    <x v="9"/>
    <x v="1"/>
    <n v="9988"/>
    <n v="3.2502777777778089"/>
    <n v="7.0123200000000061"/>
    <n v="3.2502777777778089"/>
    <n v="5.6031200000000041"/>
    <n v="1.294166666666666"/>
    <n v="0"/>
    <n v="0"/>
    <n v="0"/>
    <n v="0"/>
    <s v="Wed 09-Oct-2019"/>
  </r>
  <r>
    <d v="2019-10-10T00:00:00"/>
    <s v="10 Thu"/>
    <x v="9"/>
    <x v="1"/>
    <n v="6001"/>
    <n v="2.145833333333333"/>
    <n v="4.3478999999999983"/>
    <n v="2.145833333333333"/>
    <n v="3.3245199999999988"/>
    <n v="0.7911111111111111"/>
    <n v="0"/>
    <n v="0"/>
    <n v="0"/>
    <n v="0"/>
    <s v="Thu 10-Oct-2019"/>
  </r>
  <r>
    <d v="2019-10-11T00:00:00"/>
    <s v="11 Fri"/>
    <x v="9"/>
    <x v="1"/>
    <n v="5513"/>
    <n v="2.0652777777777782"/>
    <n v="4.2547379999999997"/>
    <n v="2.0647222222222221"/>
    <n v="3.4929640000000002"/>
    <n v="0.88083333333333325"/>
    <n v="0"/>
    <n v="0"/>
    <n v="0"/>
    <n v="0"/>
    <s v="Fri 11-Oct-2019"/>
  </r>
  <r>
    <d v="2019-10-12T00:00:00"/>
    <s v="12 Sat"/>
    <x v="9"/>
    <x v="1"/>
    <n v="10705"/>
    <n v="2.9827777777777928"/>
    <n v="8.0171536000000039"/>
    <n v="2.9827777777777928"/>
    <n v="6.2847107000000042"/>
    <n v="1.292777777777778"/>
    <n v="1"/>
    <n v="0"/>
    <n v="0"/>
    <n v="0"/>
    <s v="Sat 12-Oct-2019"/>
  </r>
  <r>
    <d v="2019-10-13T00:00:00"/>
    <s v="13 Sun"/>
    <x v="9"/>
    <x v="1"/>
    <n v="10117"/>
    <n v="2.7013888888888911"/>
    <n v="7.4915199999999986"/>
    <n v="2.7013888888888911"/>
    <n v="5.97607"/>
    <n v="1.326111111111111"/>
    <n v="1"/>
    <n v="0"/>
    <n v="0"/>
    <n v="0"/>
    <s v="Sun 13-Oct-2019"/>
  </r>
  <r>
    <d v="2019-10-14T00:00:00"/>
    <s v="14 Mon"/>
    <x v="9"/>
    <x v="1"/>
    <n v="13078"/>
    <n v="3.3547222222222208"/>
    <n v="10.08353"/>
    <n v="3.3547222222222208"/>
    <n v="8.4909499999999998"/>
    <n v="1.7461111111111109"/>
    <n v="1"/>
    <n v="0"/>
    <n v="0"/>
    <n v="0"/>
    <s v="Mon 14-Oct-2019"/>
  </r>
  <r>
    <d v="2019-10-15T00:00:00"/>
    <s v="15 Tue"/>
    <x v="9"/>
    <x v="1"/>
    <n v="10288"/>
    <n v="2.783888888888888"/>
    <n v="7.4550900000000002"/>
    <n v="2.783888888888888"/>
    <n v="6.2994500000000002"/>
    <n v="1.446666666666667"/>
    <n v="1"/>
    <n v="0"/>
    <n v="0"/>
    <n v="0"/>
    <s v="Tue 15-Oct-2019"/>
  </r>
  <r>
    <d v="2019-10-16T00:00:00"/>
    <s v="16 Wed"/>
    <x v="9"/>
    <x v="1"/>
    <n v="3789"/>
    <n v="2.2872222222222218"/>
    <n v="2.5207869999999999"/>
    <n v="2.2880555555555548"/>
    <n v="0.48893700000000001"/>
    <n v="0.12944444444444439"/>
    <n v="0"/>
    <n v="0"/>
    <n v="0"/>
    <n v="0"/>
    <s v="Wed 16-Oct-2019"/>
  </r>
  <r>
    <d v="2019-10-17T00:00:00"/>
    <s v="17 Thu"/>
    <x v="9"/>
    <x v="1"/>
    <n v="11472"/>
    <n v="3.2738888888889321"/>
    <n v="7.5971300000000008"/>
    <n v="3.2738888888889321"/>
    <n v="5.8825800000000026"/>
    <n v="1.424166666666667"/>
    <n v="1"/>
    <n v="0"/>
    <n v="0"/>
    <n v="0"/>
    <s v="Thu 17-Oct-2019"/>
  </r>
  <r>
    <d v="2019-10-18T00:00:00"/>
    <s v="18 Fri"/>
    <x v="9"/>
    <x v="1"/>
    <n v="8867"/>
    <n v="3.1783333333333328"/>
    <n v="5.9491220000000027"/>
    <n v="3.1797222222222219"/>
    <n v="3.9595960000000021"/>
    <n v="1.010833333333333"/>
    <n v="0"/>
    <n v="0"/>
    <n v="0"/>
    <n v="0"/>
    <s v="Fri 18-Oct-2019"/>
  </r>
  <r>
    <d v="2019-10-19T00:00:00"/>
    <s v="19 Sat"/>
    <x v="9"/>
    <x v="1"/>
    <n v="10863"/>
    <n v="4.0727777777778211"/>
    <n v="7.0765919999999953"/>
    <n v="4.0727777777778211"/>
    <n v="5.2559309999999986"/>
    <n v="1.327222222222221"/>
    <n v="1"/>
    <n v="0"/>
    <n v="0"/>
    <n v="0"/>
    <s v="Sat 19-Oct-2019"/>
  </r>
  <r>
    <d v="2019-10-20T00:00:00"/>
    <s v="20 Sun"/>
    <x v="9"/>
    <x v="1"/>
    <n v="8417"/>
    <n v="4.3358333333333352"/>
    <n v="5.5472749999999991"/>
    <n v="4.3358333333333352"/>
    <n v="2.6943560000000009"/>
    <n v="0.78749999999999964"/>
    <n v="0"/>
    <n v="0"/>
    <n v="0"/>
    <n v="0"/>
    <s v="Sun 20-Oct-2019"/>
  </r>
  <r>
    <d v="2019-10-21T00:00:00"/>
    <s v="21 Mon"/>
    <x v="9"/>
    <x v="1"/>
    <n v="10916"/>
    <n v="3.2638888888888888"/>
    <n v="7.3654832000000017"/>
    <n v="3.2638888888888888"/>
    <n v="5.3898650000000004"/>
    <n v="1.328888888888889"/>
    <n v="1"/>
    <n v="0"/>
    <n v="0"/>
    <n v="0"/>
    <s v="Mon 21-Oct-2019"/>
  </r>
  <r>
    <d v="2019-10-22T00:00:00"/>
    <s v="22 Tue"/>
    <x v="9"/>
    <x v="1"/>
    <n v="4181"/>
    <n v="2.7416666666666671"/>
    <n v="2.79813"/>
    <n v="2.7416666666666671"/>
    <n v="0.52905000000000002"/>
    <n v="0.14166666666666669"/>
    <n v="0"/>
    <n v="0"/>
    <n v="0"/>
    <n v="0"/>
    <s v="Tue 22-Oct-2019"/>
  </r>
  <r>
    <d v="2019-10-23T00:00:00"/>
    <s v="23 Wed"/>
    <x v="9"/>
    <x v="1"/>
    <n v="9291"/>
    <n v="3.5536111111111151"/>
    <n v="6.0776729999999972"/>
    <n v="3.5536111111111151"/>
    <n v="3.470934999999999"/>
    <n v="1.020833333333333"/>
    <n v="0"/>
    <n v="0"/>
    <n v="0"/>
    <n v="0"/>
    <s v="Wed 23-Oct-2019"/>
  </r>
  <r>
    <d v="2019-10-24T00:00:00"/>
    <s v="24 Thu"/>
    <x v="9"/>
    <x v="1"/>
    <n v="12807"/>
    <n v="4.1186111111111341"/>
    <n v="9.5303960000000014"/>
    <n v="4.1186111111111341"/>
    <n v="7.4172200000000013"/>
    <n v="1.6408333333333329"/>
    <n v="1"/>
    <n v="0"/>
    <n v="0"/>
    <n v="0"/>
    <s v="Thu 24-Oct-2019"/>
  </r>
  <r>
    <d v="2019-10-25T00:00:00"/>
    <s v="25 Fri"/>
    <x v="9"/>
    <x v="1"/>
    <n v="16307"/>
    <n v="4.5161111111111127"/>
    <n v="11.109182000000001"/>
    <n v="4.5161111111111127"/>
    <n v="9.553291999999999"/>
    <n v="2.5461111111111112"/>
    <n v="1"/>
    <n v="0"/>
    <n v="0"/>
    <n v="0"/>
    <s v="Fri 25-Oct-2019"/>
  </r>
  <r>
    <d v="2019-10-26T00:00:00"/>
    <s v="26 Sat"/>
    <x v="9"/>
    <x v="1"/>
    <n v="11942"/>
    <n v="3.6016666666666861"/>
    <n v="8.2469509000000034"/>
    <n v="3.6016666666666861"/>
    <n v="6.1233100000000009"/>
    <n v="1.504166666666666"/>
    <n v="1"/>
    <n v="0"/>
    <n v="0"/>
    <n v="0"/>
    <s v="Sat 26-Oct-2019"/>
  </r>
  <r>
    <d v="2019-10-27T00:00:00"/>
    <s v="27 Sun"/>
    <x v="9"/>
    <x v="1"/>
    <n v="16600"/>
    <n v="4.9655555555556141"/>
    <n v="11.08475000000001"/>
    <n v="4.9655555555556141"/>
    <n v="7.3988300000000002"/>
    <n v="1.8191666666666659"/>
    <n v="1"/>
    <n v="0"/>
    <n v="0"/>
    <n v="0"/>
    <s v="Sun 27-Oct-2019"/>
  </r>
  <r>
    <d v="2019-10-28T00:00:00"/>
    <s v="28 Mon"/>
    <x v="9"/>
    <x v="1"/>
    <n v="12067"/>
    <n v="3.633055555555579"/>
    <n v="7.9776139999999964"/>
    <n v="3.633055555555579"/>
    <n v="5.7625870000000008"/>
    <n v="1.551666666666667"/>
    <n v="1"/>
    <n v="0"/>
    <n v="0"/>
    <n v="0"/>
    <s v="Mon 28-Oct-2019"/>
  </r>
  <r>
    <d v="2019-10-29T00:00:00"/>
    <s v="29 Tue"/>
    <x v="9"/>
    <x v="1"/>
    <n v="6160"/>
    <n v="3.3644444444444521"/>
    <n v="4.1417299999999999"/>
    <n v="3.3644444444444521"/>
    <n v="2.3547899999999999"/>
    <n v="0.71111111111111081"/>
    <n v="0"/>
    <n v="0"/>
    <n v="0"/>
    <n v="0"/>
    <s v="Tue 29-Oct-2019"/>
  </r>
  <r>
    <d v="2019-10-30T00:00:00"/>
    <s v="30 Wed"/>
    <x v="9"/>
    <x v="1"/>
    <n v="12179"/>
    <n v="3.119722222222256"/>
    <n v="7.9975700000000094"/>
    <n v="3.119722222222256"/>
    <n v="6.6636800000000092"/>
    <n v="1.724722222222222"/>
    <n v="1"/>
    <n v="0"/>
    <n v="0"/>
    <n v="0"/>
    <s v="Wed 30-Oct-2019"/>
  </r>
  <r>
    <d v="2019-10-31T00:00:00"/>
    <s v="31 Thu"/>
    <x v="9"/>
    <x v="1"/>
    <n v="7312"/>
    <n v="3.2252777777777779"/>
    <n v="5.4240100000000018"/>
    <n v="3.2252777777777779"/>
    <n v="3.8997299999999999"/>
    <n v="0.80388888888888888"/>
    <n v="0"/>
    <n v="0"/>
    <n v="0"/>
    <n v="0"/>
    <s v="Thu 31-Oct-2019"/>
  </r>
  <r>
    <d v="2019-11-01T00:00:00"/>
    <s v="01 Fri"/>
    <x v="10"/>
    <x v="1"/>
    <n v="7740"/>
    <n v="2.7502777777777769"/>
    <n v="5.1419700999999991"/>
    <n v="2.7502777777777769"/>
    <n v="4.0852500000000003"/>
    <n v="0.99722222222222212"/>
    <n v="0"/>
    <n v="0"/>
    <n v="0"/>
    <n v="0"/>
    <s v="Fri 01-Nov-2019"/>
  </r>
  <r>
    <d v="2019-11-02T00:00:00"/>
    <s v="02 Sat"/>
    <x v="10"/>
    <x v="1"/>
    <n v="11874"/>
    <n v="4.0938888888889187"/>
    <n v="8.1677100000000031"/>
    <n v="4.0938888888889187"/>
    <n v="6.0987700000000018"/>
    <n v="1.5147222222222221"/>
    <n v="1"/>
    <n v="0"/>
    <n v="0"/>
    <n v="0"/>
    <s v="Sat 02-Nov-2019"/>
  </r>
  <r>
    <d v="2019-11-03T00:00:00"/>
    <s v="03 Sun"/>
    <x v="10"/>
    <x v="1"/>
    <n v="11638"/>
    <n v="4.1180555555555891"/>
    <n v="7.964150000000001"/>
    <n v="4.1180555555555891"/>
    <n v="5.4076000000000022"/>
    <n v="1.32"/>
    <n v="1"/>
    <n v="0"/>
    <n v="0"/>
    <n v="0"/>
    <s v="Sun 03-Nov-2019"/>
  </r>
  <r>
    <d v="2019-11-04T00:00:00"/>
    <s v="04 Mon"/>
    <x v="10"/>
    <x v="1"/>
    <n v="7849"/>
    <n v="4.5055555555555564"/>
    <n v="5.2861244999999997"/>
    <n v="4.5055555555555564"/>
    <n v="1.7353289999999999"/>
    <n v="0.59583333333333333"/>
    <n v="0"/>
    <n v="0"/>
    <n v="0"/>
    <n v="0"/>
    <s v="Mon 04-Nov-2019"/>
  </r>
  <r>
    <d v="2019-11-05T00:00:00"/>
    <s v="05 Tue"/>
    <x v="10"/>
    <x v="1"/>
    <n v="13029"/>
    <n v="4.9758333333333464"/>
    <n v="8.6479158000000069"/>
    <n v="4.9772222222222346"/>
    <n v="6.5259"/>
    <n v="1.606111111111111"/>
    <n v="1"/>
    <n v="0"/>
    <n v="0"/>
    <n v="0"/>
    <s v="Tue 05-Nov-2019"/>
  </r>
  <r>
    <d v="2019-11-06T00:00:00"/>
    <s v="06 Wed"/>
    <x v="10"/>
    <x v="1"/>
    <n v="11354"/>
    <n v="3.4433333333333782"/>
    <n v="7.6472399999999974"/>
    <n v="3.4433333333333782"/>
    <n v="5.5839899999999991"/>
    <n v="1.358611111111111"/>
    <n v="1"/>
    <n v="0"/>
    <n v="0"/>
    <n v="0"/>
    <s v="Wed 06-Nov-2019"/>
  </r>
  <r>
    <d v="2019-11-07T00:00:00"/>
    <s v="07 Thu"/>
    <x v="10"/>
    <x v="1"/>
    <n v="13406"/>
    <n v="3.3708333333333562"/>
    <n v="8.8573400000000095"/>
    <n v="3.3708333333333562"/>
    <n v="7.783300000000005"/>
    <n v="1.857777777777778"/>
    <n v="1"/>
    <n v="0"/>
    <n v="0"/>
    <n v="0"/>
    <s v="Thu 07-Nov-2019"/>
  </r>
  <r>
    <d v="2019-11-08T00:00:00"/>
    <s v="08 Fri"/>
    <x v="10"/>
    <x v="1"/>
    <n v="13128"/>
    <n v="3.3702777777778041"/>
    <n v="8.6428699999999949"/>
    <n v="3.3702777777778041"/>
    <n v="7.6782700000000013"/>
    <n v="1.8969444444444441"/>
    <n v="1"/>
    <n v="0"/>
    <n v="0"/>
    <n v="0"/>
    <s v="Fri 08-Nov-2019"/>
  </r>
  <r>
    <d v="2019-11-09T00:00:00"/>
    <s v="09 Sat"/>
    <x v="10"/>
    <x v="1"/>
    <n v="10768"/>
    <n v="3.5155555555555789"/>
    <n v="7.1531899999999986"/>
    <n v="3.5155555555555789"/>
    <n v="5.3588699999999987"/>
    <n v="1.316944444444444"/>
    <n v="1"/>
    <n v="0"/>
    <n v="0"/>
    <n v="0"/>
    <s v="Sat 09-Nov-2019"/>
  </r>
  <r>
    <d v="2019-11-10T00:00:00"/>
    <s v="10 Sun"/>
    <x v="10"/>
    <x v="1"/>
    <n v="13577"/>
    <n v="4.6763888888889609"/>
    <n v="9.3258399999999977"/>
    <n v="4.6763888888889609"/>
    <n v="6.5797800000000004"/>
    <n v="1.549444444444444"/>
    <n v="1"/>
    <n v="0"/>
    <n v="0"/>
    <n v="0"/>
    <s v="Sun 10-Nov-2019"/>
  </r>
  <r>
    <d v="2019-11-11T00:00:00"/>
    <s v="11 Mon"/>
    <x v="10"/>
    <x v="1"/>
    <n v="8542"/>
    <n v="3.8875000000000082"/>
    <n v="6.0207253300000003"/>
    <n v="3.8883333333333412"/>
    <n v="3.614722"/>
    <n v="0.90722222222222226"/>
    <n v="0"/>
    <n v="0"/>
    <n v="0"/>
    <n v="0"/>
    <s v="Mon 11-Nov-2019"/>
  </r>
  <r>
    <d v="2019-11-12T00:00:00"/>
    <s v="12 Tue"/>
    <x v="10"/>
    <x v="1"/>
    <n v="8850"/>
    <n v="3.0613888888889149"/>
    <n v="5.855281999999999"/>
    <n v="3.0613888888889149"/>
    <n v="4.4170600000000029"/>
    <n v="1.1625000000000001"/>
    <n v="0"/>
    <n v="0"/>
    <n v="0"/>
    <n v="0"/>
    <s v="Tue 12-Nov-2019"/>
  </r>
  <r>
    <d v="2019-11-13T00:00:00"/>
    <s v="13 Wed"/>
    <x v="10"/>
    <x v="1"/>
    <n v="16158"/>
    <n v="3.3630555555555639"/>
    <n v="10.819940000000001"/>
    <n v="3.3630555555555639"/>
    <n v="10.1165"/>
    <n v="2.492777777777786"/>
    <n v="1"/>
    <n v="0"/>
    <n v="0"/>
    <n v="0"/>
    <s v="Wed 13-Nov-2019"/>
  </r>
  <r>
    <d v="2019-11-14T00:00:00"/>
    <s v="14 Thu"/>
    <x v="10"/>
    <x v="1"/>
    <n v="14377"/>
    <n v="3.6147222222222228"/>
    <n v="9.3320439999999962"/>
    <n v="3.6147222222222228"/>
    <n v="7.126404"/>
    <n v="2.2902777777777779"/>
    <n v="1"/>
    <n v="0"/>
    <n v="0"/>
    <n v="0"/>
    <s v="Thu 14-Nov-2019"/>
  </r>
  <r>
    <d v="2019-11-15T00:00:00"/>
    <s v="15 Fri"/>
    <x v="10"/>
    <x v="1"/>
    <n v="22636"/>
    <n v="6.1419444444444711"/>
    <n v="15.80373175000001"/>
    <n v="6.1419444444444711"/>
    <n v="11.543578480000001"/>
    <n v="2.983888888888893"/>
    <n v="1"/>
    <n v="0"/>
    <n v="0"/>
    <n v="0"/>
    <s v="Fri 15-Nov-2019"/>
  </r>
  <r>
    <d v="2019-11-16T00:00:00"/>
    <s v="16 Sat"/>
    <x v="10"/>
    <x v="1"/>
    <n v="17284"/>
    <n v="4.9152777777777912"/>
    <n v="10.96005225"/>
    <n v="4.9152777777777912"/>
    <n v="7.3739715700000019"/>
    <n v="2.3183333333333329"/>
    <n v="1"/>
    <n v="0"/>
    <n v="0"/>
    <n v="0"/>
    <s v="Sat 16-Nov-2019"/>
  </r>
  <r>
    <d v="2019-11-17T00:00:00"/>
    <s v="17 Sun"/>
    <x v="10"/>
    <x v="1"/>
    <n v="12690"/>
    <n v="4.1336111111111196"/>
    <n v="8.0924689999999995"/>
    <n v="4.1336111111111196"/>
    <n v="5.2062290000000004"/>
    <n v="1.6174999999999999"/>
    <n v="1"/>
    <n v="0"/>
    <n v="0"/>
    <n v="0"/>
    <s v="Sun 17-Nov-2019"/>
  </r>
  <r>
    <d v="2019-11-18T00:00:00"/>
    <s v="18 Mon"/>
    <x v="10"/>
    <x v="1"/>
    <n v="12058"/>
    <n v="3.530833333333335"/>
    <n v="8.3145589999999991"/>
    <n v="3.530833333333335"/>
    <n v="5.508629"/>
    <n v="1.516111111111111"/>
    <n v="1"/>
    <n v="0"/>
    <n v="0"/>
    <n v="0"/>
    <s v="Mon 18-Nov-2019"/>
  </r>
  <r>
    <d v="2019-11-19T00:00:00"/>
    <s v="19 Tue"/>
    <x v="10"/>
    <x v="1"/>
    <n v="10326"/>
    <n v="3.0433333333333339"/>
    <n v="6.6382499999999984"/>
    <n v="3.0433333333333339"/>
    <n v="3.94591"/>
    <n v="1.170277777777778"/>
    <n v="1"/>
    <n v="0"/>
    <n v="0"/>
    <n v="0"/>
    <s v="Tue 19-Nov-2019"/>
  </r>
  <r>
    <d v="2019-11-20T00:00:00"/>
    <s v="20 Wed"/>
    <x v="10"/>
    <x v="1"/>
    <n v="14039"/>
    <n v="3.9975000000000001"/>
    <n v="9.1465088600000026"/>
    <n v="3.996944444444444"/>
    <n v="6.9264257100000002"/>
    <n v="2.0252777777777782"/>
    <n v="1"/>
    <n v="0"/>
    <n v="0"/>
    <n v="0"/>
    <s v="Wed 20-Nov-2019"/>
  </r>
  <r>
    <d v="2019-11-21T00:00:00"/>
    <s v="21 Thu"/>
    <x v="10"/>
    <x v="1"/>
    <n v="13295"/>
    <n v="4.3336111111111109"/>
    <n v="8.5106200000000012"/>
    <n v="4.3336111111111109"/>
    <n v="5.5033799999999999"/>
    <n v="1.769444444444445"/>
    <n v="1"/>
    <n v="0"/>
    <n v="0"/>
    <n v="0"/>
    <s v="Thu 21-Nov-2019"/>
  </r>
  <r>
    <d v="2019-11-22T00:00:00"/>
    <s v="22 Fri"/>
    <x v="10"/>
    <x v="1"/>
    <n v="10448"/>
    <n v="3.1216666666666719"/>
    <n v="6.8832905199999983"/>
    <n v="3.1216666666666719"/>
    <n v="4.5607255200000001"/>
    <n v="1.299166666666667"/>
    <n v="1"/>
    <n v="0"/>
    <n v="0"/>
    <n v="0"/>
    <s v="Fri 22-Nov-2019"/>
  </r>
  <r>
    <d v="2019-11-23T00:00:00"/>
    <s v="23 Sat"/>
    <x v="10"/>
    <x v="1"/>
    <n v="10105"/>
    <n v="3.5625000000000329"/>
    <n v="6.6231060000000062"/>
    <n v="3.5625000000000329"/>
    <n v="4.3984100000000028"/>
    <n v="1.172777777777777"/>
    <n v="1"/>
    <n v="0"/>
    <n v="0"/>
    <n v="0"/>
    <s v="Sat 23-Nov-2019"/>
  </r>
  <r>
    <d v="2019-11-24T00:00:00"/>
    <s v="24 Sun"/>
    <x v="10"/>
    <x v="1"/>
    <n v="6212"/>
    <n v="3.1580555555555549"/>
    <n v="4.0257983000000008"/>
    <n v="3.1580555555555549"/>
    <n v="0.93827000000000005"/>
    <n v="0.29194444444444451"/>
    <n v="0"/>
    <n v="0"/>
    <n v="0"/>
    <n v="0"/>
    <s v="Sun 24-Nov-2019"/>
  </r>
  <r>
    <d v="2019-11-25T00:00:00"/>
    <s v="25 Mon"/>
    <x v="10"/>
    <x v="1"/>
    <n v="10653"/>
    <n v="3.1180555555555571"/>
    <n v="7.198861"/>
    <n v="3.1180555555555571"/>
    <n v="5.7764860000000002"/>
    <n v="1.5013888888888891"/>
    <n v="1"/>
    <n v="0"/>
    <n v="0"/>
    <n v="0"/>
    <s v="Mon 25-Nov-2019"/>
  </r>
  <r>
    <d v="2019-11-26T00:00:00"/>
    <s v="26 Tue"/>
    <x v="10"/>
    <x v="1"/>
    <n v="8450"/>
    <n v="2.9102777777778002"/>
    <n v="5.8090999999999946"/>
    <n v="2.9102777777778002"/>
    <n v="4.4154800000000014"/>
    <n v="1.0425"/>
    <n v="0"/>
    <n v="0"/>
    <n v="0"/>
    <n v="0"/>
    <s v="Tue 26-Nov-2019"/>
  </r>
  <r>
    <d v="2019-11-27T00:00:00"/>
    <s v="27 Wed"/>
    <x v="10"/>
    <x v="1"/>
    <n v="10645"/>
    <n v="4.4972222222222422"/>
    <n v="6.9112639999999983"/>
    <n v="4.4972222222222422"/>
    <n v="4.1078040000000016"/>
    <n v="1.1405555555555551"/>
    <n v="1"/>
    <n v="0"/>
    <n v="0"/>
    <n v="0"/>
    <s v="Wed 27-Nov-2019"/>
  </r>
  <r>
    <d v="2019-11-28T00:00:00"/>
    <s v="28 Thu"/>
    <x v="10"/>
    <x v="1"/>
    <n v="12395"/>
    <n v="4.096944444444456"/>
    <n v="8.4290933100000043"/>
    <n v="4.096944444444456"/>
    <n v="6.9339933100000017"/>
    <n v="1.7622222222222219"/>
    <n v="1"/>
    <n v="0"/>
    <n v="0"/>
    <n v="0"/>
    <s v="Thu 28-Nov-2019"/>
  </r>
  <r>
    <d v="2019-11-29T00:00:00"/>
    <s v="29 Fri"/>
    <x v="10"/>
    <x v="1"/>
    <n v="5037"/>
    <n v="3.552777777777778"/>
    <n v="3.1961499999999998"/>
    <n v="3.552777777777778"/>
    <n v="1.0425899999999999"/>
    <n v="0.34694444444444439"/>
    <n v="0"/>
    <n v="0"/>
    <n v="0"/>
    <n v="0"/>
    <s v="Fri 29-Nov-2019"/>
  </r>
  <r>
    <d v="2019-11-30T00:00:00"/>
    <s v="30 Sat"/>
    <x v="10"/>
    <x v="1"/>
    <n v="8110"/>
    <n v="3.9030555555555559"/>
    <n v="5.1445600000000002"/>
    <n v="3.9030555555555559"/>
    <n v="1.0666199999999999"/>
    <n v="0.33527777777777779"/>
    <n v="0"/>
    <n v="0"/>
    <n v="0"/>
    <n v="0"/>
    <s v="Sat 30-Nov-2019"/>
  </r>
  <r>
    <d v="2019-12-01T00:00:00"/>
    <s v="01 Sun"/>
    <x v="11"/>
    <x v="1"/>
    <n v="15199"/>
    <n v="4.2400000000000224"/>
    <n v="10.02223"/>
    <n v="4.1727777777778003"/>
    <n v="7.4047999999999936"/>
    <n v="1.770555555555555"/>
    <n v="1"/>
    <n v="0"/>
    <n v="0"/>
    <n v="0"/>
    <s v="Sun 01-Dec-2019"/>
  </r>
  <r>
    <d v="2019-12-02T00:00:00"/>
    <s v="02 Mon"/>
    <x v="11"/>
    <x v="1"/>
    <n v="7392"/>
    <n v="4.1541666666666774"/>
    <n v="4.9942479999999989"/>
    <n v="4.1541666666666774"/>
    <n v="1.987820000000001"/>
    <n v="0.51055555555555521"/>
    <n v="0"/>
    <n v="0"/>
    <n v="0"/>
    <n v="0"/>
    <s v="Mon 02-Dec-2019"/>
  </r>
  <r>
    <d v="2019-12-03T00:00:00"/>
    <s v="03 Tue"/>
    <x v="11"/>
    <x v="1"/>
    <n v="15763"/>
    <n v="2.9988888888889091"/>
    <n v="10.98790000000001"/>
    <n v="2.9988888888889091"/>
    <n v="10.44838"/>
    <n v="2.4002777777777808"/>
    <n v="1"/>
    <n v="0"/>
    <n v="0"/>
    <n v="0"/>
    <s v="Tue 03-Dec-2019"/>
  </r>
  <r>
    <d v="2019-12-04T00:00:00"/>
    <s v="04 Wed"/>
    <x v="11"/>
    <x v="1"/>
    <n v="14730"/>
    <n v="4.1863888888888896"/>
    <n v="9.8038939999999908"/>
    <n v="4.1863888888888896"/>
    <n v="7.7122939999999991"/>
    <n v="1.973611111111111"/>
    <n v="1"/>
    <n v="0"/>
    <n v="0"/>
    <n v="0"/>
    <s v="Wed 04-Dec-2019"/>
  </r>
  <r>
    <d v="2019-12-05T00:00:00"/>
    <s v="05 Thu"/>
    <x v="11"/>
    <x v="1"/>
    <n v="10564"/>
    <n v="3.419166666666686"/>
    <n v="7.1008460000000024"/>
    <n v="3.419166666666686"/>
    <n v="4.9332459999999996"/>
    <n v="1.2683333333333331"/>
    <n v="1"/>
    <n v="0"/>
    <n v="0"/>
    <n v="0"/>
    <s v="Thu 05-Dec-2019"/>
  </r>
  <r>
    <d v="2019-12-06T00:00:00"/>
    <s v="06 Fri"/>
    <x v="11"/>
    <x v="1"/>
    <n v="12143"/>
    <n v="3.0683333333333969"/>
    <n v="8.1732530000000043"/>
    <n v="3.0683333333333969"/>
    <n v="7.3935229999999974"/>
    <n v="1.787222222222222"/>
    <n v="1"/>
    <n v="0"/>
    <n v="0"/>
    <n v="0"/>
    <s v="Fri 06-Dec-2019"/>
  </r>
  <r>
    <d v="2019-12-07T00:00:00"/>
    <s v="07 Sat"/>
    <x v="11"/>
    <x v="1"/>
    <n v="9723"/>
    <n v="3.1172222222222379"/>
    <n v="6.7631100000000037"/>
    <n v="3.1172222222222379"/>
    <n v="5.5933800000000016"/>
    <n v="1.4080555555555549"/>
    <n v="0"/>
    <n v="0"/>
    <n v="0"/>
    <n v="0"/>
    <s v="Sat 07-Dec-2019"/>
  </r>
  <r>
    <d v="2019-12-08T00:00:00"/>
    <s v="08 Sun"/>
    <x v="11"/>
    <x v="1"/>
    <n v="11319"/>
    <n v="4.4975000000000014"/>
    <n v="7.4547200000000018"/>
    <n v="4.4983333333333348"/>
    <n v="4.4561720000000014"/>
    <n v="1.084722222222223"/>
    <n v="1"/>
    <n v="0"/>
    <n v="0"/>
    <n v="0"/>
    <s v="Sun 08-Dec-2019"/>
  </r>
  <r>
    <d v="2019-12-09T00:00:00"/>
    <s v="09 Mon"/>
    <x v="11"/>
    <x v="1"/>
    <n v="4349"/>
    <n v="2.1363888888888889"/>
    <n v="2.929214"/>
    <n v="2.1469444444444439"/>
    <n v="1.6918629999999999"/>
    <n v="0.61277777777777775"/>
    <n v="0"/>
    <n v="0"/>
    <n v="0"/>
    <n v="0"/>
    <s v="Mon 09-Dec-2019"/>
  </r>
  <r>
    <d v="2019-12-10T00:00:00"/>
    <s v="10 Tue"/>
    <x v="11"/>
    <x v="1"/>
    <n v="5725"/>
    <n v="3.2416666666666658"/>
    <n v="3.744901"/>
    <n v="3.2416666666666658"/>
    <n v="1.8867510000000001"/>
    <n v="0.57861111111111119"/>
    <n v="0"/>
    <n v="0"/>
    <n v="0"/>
    <n v="0"/>
    <s v="Tue 10-Dec-2019"/>
  </r>
  <r>
    <d v="2019-12-11T00:00:00"/>
    <s v="11 Wed"/>
    <x v="11"/>
    <x v="1"/>
    <n v="11288"/>
    <n v="2.423888888888901"/>
    <n v="8.6879900000000045"/>
    <n v="2.423888888888901"/>
    <n v="7.8134400000000079"/>
    <n v="1.66"/>
    <n v="1"/>
    <n v="0"/>
    <n v="0"/>
    <n v="0"/>
    <s v="Wed 11-Dec-2019"/>
  </r>
  <r>
    <d v="2019-12-12T00:00:00"/>
    <s v="12 Thu"/>
    <x v="11"/>
    <x v="1"/>
    <n v="14586"/>
    <n v="4.1836111111111114"/>
    <n v="10.846249"/>
    <n v="4.1844444444444449"/>
    <n v="8.3734099999999998"/>
    <n v="1.8663888888888891"/>
    <n v="1"/>
    <n v="0"/>
    <n v="0"/>
    <n v="0"/>
    <s v="Thu 12-Dec-2019"/>
  </r>
  <r>
    <d v="2019-12-13T00:00:00"/>
    <s v="13 Fri"/>
    <x v="11"/>
    <x v="1"/>
    <n v="11309"/>
    <n v="3.3175000000000141"/>
    <n v="8.5476799999999962"/>
    <n v="3.3175000000000141"/>
    <n v="6.5585200000000006"/>
    <n v="1.3086111111111109"/>
    <n v="1"/>
    <n v="0"/>
    <n v="0"/>
    <n v="1"/>
    <s v="Fri 13-Dec-2019"/>
  </r>
  <r>
    <d v="2019-12-14T00:00:00"/>
    <s v="14 Sat"/>
    <x v="11"/>
    <x v="1"/>
    <n v="11013"/>
    <n v="2.6772222222222219"/>
    <n v="8.3227999999999991"/>
    <n v="2.6772222222222219"/>
    <n v="6.6176399999999971"/>
    <n v="1.3944444444444439"/>
    <n v="1"/>
    <n v="0"/>
    <n v="0"/>
    <n v="0"/>
    <s v="Sat 14-Dec-2019"/>
  </r>
  <r>
    <d v="2019-12-15T00:00:00"/>
    <s v="15 Sun"/>
    <x v="11"/>
    <x v="1"/>
    <n v="10287"/>
    <n v="2.8216666666666761"/>
    <n v="7.3681389999999993"/>
    <n v="2.8216666666666761"/>
    <n v="5.9548489999999994"/>
    <n v="1.375277777777778"/>
    <n v="1"/>
    <n v="0"/>
    <n v="0"/>
    <n v="0"/>
    <s v="Sun 15-Dec-2019"/>
  </r>
  <r>
    <d v="2019-12-16T00:00:00"/>
    <s v="16 Mon"/>
    <x v="11"/>
    <x v="1"/>
    <n v="18007"/>
    <n v="4.9650000000000389"/>
    <n v="12.75926299999999"/>
    <n v="4.9650000000000389"/>
    <n v="8.4937799999999974"/>
    <n v="1.961111111111111"/>
    <n v="1"/>
    <n v="0"/>
    <n v="0"/>
    <n v="0"/>
    <s v="Mon 16-Dec-2019"/>
  </r>
  <r>
    <d v="2019-12-17T00:00:00"/>
    <s v="17 Tue"/>
    <x v="11"/>
    <x v="1"/>
    <n v="7487"/>
    <n v="3.360833333333352"/>
    <n v="5.3797050000000013"/>
    <n v="3.360833333333352"/>
    <n v="3.4700289999999998"/>
    <n v="1.0408333333333331"/>
    <n v="0"/>
    <n v="0"/>
    <n v="0"/>
    <n v="0"/>
    <s v="Tue 17-Dec-2019"/>
  </r>
  <r>
    <d v="2019-12-18T00:00:00"/>
    <s v="18 Wed"/>
    <x v="11"/>
    <x v="1"/>
    <n v="8392"/>
    <n v="2.8233333333333328"/>
    <n v="6.1651600000000002"/>
    <n v="2.8233333333333328"/>
    <n v="4.0775600000000001"/>
    <n v="1.0305555555555559"/>
    <n v="0"/>
    <n v="0"/>
    <n v="0"/>
    <n v="0"/>
    <s v="Wed 18-Dec-2019"/>
  </r>
  <r>
    <d v="2019-12-19T00:00:00"/>
    <s v="19 Thu"/>
    <x v="11"/>
    <x v="1"/>
    <n v="13442"/>
    <n v="4.2497222222222284"/>
    <n v="9.314909999999994"/>
    <n v="4.2497222222222284"/>
    <n v="5.8768900000000004"/>
    <n v="1.4341666666666659"/>
    <n v="1"/>
    <n v="0"/>
    <n v="0"/>
    <n v="0"/>
    <s v="Thu 19-Dec-2019"/>
  </r>
  <r>
    <d v="2019-12-20T00:00:00"/>
    <s v="20 Fri"/>
    <x v="11"/>
    <x v="1"/>
    <n v="15269"/>
    <n v="3.3166666666666882"/>
    <n v="10.93998"/>
    <n v="3.3166666666666882"/>
    <n v="9.9575999999999993"/>
    <n v="2.1983333333333328"/>
    <n v="1"/>
    <n v="0"/>
    <n v="0"/>
    <n v="0"/>
    <s v="Fri 20-Dec-2019"/>
  </r>
  <r>
    <d v="2019-12-21T00:00:00"/>
    <s v="21 Sat"/>
    <x v="11"/>
    <x v="1"/>
    <n v="14489"/>
    <n v="3.9452777777778159"/>
    <n v="10.204992000000001"/>
    <n v="3.9452777777778159"/>
    <n v="8.459030000000002"/>
    <n v="2.0325000000000042"/>
    <n v="1"/>
    <n v="0"/>
    <n v="0"/>
    <n v="0"/>
    <s v="Sat 21-Dec-2019"/>
  </r>
  <r>
    <d v="2019-12-22T00:00:00"/>
    <s v="22 Sun"/>
    <x v="11"/>
    <x v="1"/>
    <n v="11338"/>
    <n v="3.4827777777778182"/>
    <n v="7.6965300000000028"/>
    <n v="3.4827777777778182"/>
    <n v="4.6935200000000012"/>
    <n v="1.0358333333333329"/>
    <n v="1"/>
    <n v="0"/>
    <n v="0"/>
    <n v="0"/>
    <s v="Sun 22-Dec-2019"/>
  </r>
  <r>
    <d v="2019-12-23T00:00:00"/>
    <s v="23 Mon"/>
    <x v="11"/>
    <x v="1"/>
    <n v="14014"/>
    <n v="3.9630555555555862"/>
    <n v="9.1271000000000004"/>
    <n v="3.9630555555555862"/>
    <n v="7.0893500000000031"/>
    <n v="1.859444444444444"/>
    <n v="1"/>
    <n v="0"/>
    <n v="0"/>
    <n v="0"/>
    <s v="Mon 23-Dec-2019"/>
  </r>
  <r>
    <d v="2019-12-24T00:00:00"/>
    <s v="24 Tue"/>
    <x v="11"/>
    <x v="1"/>
    <n v="5527"/>
    <n v="2.0066666666666668"/>
    <n v="3.7783199999999999"/>
    <n v="2.0066666666666668"/>
    <n v="2.7743699999999998"/>
    <n v="0.79027777777777741"/>
    <n v="0"/>
    <n v="0"/>
    <n v="0"/>
    <n v="0"/>
    <s v="Tue 24-Dec-2019"/>
  </r>
  <r>
    <d v="2019-12-25T00:00:00"/>
    <s v="25 Wed"/>
    <x v="11"/>
    <x v="1"/>
    <n v="11141"/>
    <n v="2.627222222222243"/>
    <n v="8.1229399999999963"/>
    <n v="2.627222222222243"/>
    <n v="6.6908699999999977"/>
    <n v="1.4225000000000001"/>
    <n v="1"/>
    <n v="0"/>
    <n v="0"/>
    <n v="0"/>
    <s v="Wed 25-Dec-2019"/>
  </r>
  <r>
    <d v="2019-12-26T00:00:00"/>
    <s v="26 Thu"/>
    <x v="11"/>
    <x v="1"/>
    <n v="9596"/>
    <n v="2.3008333333333328"/>
    <n v="6.7773300000000054"/>
    <n v="2.3008333333333328"/>
    <n v="5.6087500000000006"/>
    <n v="1.228055555555555"/>
    <n v="0"/>
    <n v="0"/>
    <n v="0"/>
    <n v="0"/>
    <s v="Thu 26-Dec-2019"/>
  </r>
  <r>
    <d v="2019-12-27T00:00:00"/>
    <s v="27 Fri"/>
    <x v="11"/>
    <x v="1"/>
    <n v="10533"/>
    <n v="1.953055555555556"/>
    <n v="7.8396100000000004"/>
    <n v="1.953055555555556"/>
    <n v="7.6266099999999986"/>
    <n v="1.5747222222222219"/>
    <n v="1"/>
    <n v="0"/>
    <n v="0"/>
    <n v="0"/>
    <s v="Fri 27-Dec-2019"/>
  </r>
  <r>
    <d v="2019-12-28T00:00:00"/>
    <s v="28 Sat"/>
    <x v="11"/>
    <x v="1"/>
    <n v="13139"/>
    <n v="4.0119444444444934"/>
    <n v="9.0553099999999933"/>
    <n v="4.0397222222222711"/>
    <n v="6.623339999999998"/>
    <n v="1.4325000000000001"/>
    <n v="1"/>
    <n v="0"/>
    <n v="0"/>
    <n v="0"/>
    <s v="Sat 28-Dec-2019"/>
  </r>
  <r>
    <d v="2019-12-29T00:00:00"/>
    <s v="29 Sun"/>
    <x v="11"/>
    <x v="1"/>
    <n v="3571"/>
    <n v="1.914722222222222"/>
    <n v="2.353276999999999"/>
    <n v="1.914722222222222"/>
    <n v="0.17762"/>
    <n v="4.4722222222222219E-2"/>
    <n v="0"/>
    <n v="0"/>
    <n v="0"/>
    <n v="0"/>
    <s v="Sun 29-Dec-2019"/>
  </r>
  <r>
    <d v="2019-12-30T00:00:00"/>
    <s v="30 Mon"/>
    <x v="11"/>
    <x v="1"/>
    <n v="17840"/>
    <n v="3.905555555555567"/>
    <n v="12.07696000000001"/>
    <n v="3.905555555555567"/>
    <n v="10.86395000000001"/>
    <n v="2.5063888888889001"/>
    <n v="1"/>
    <n v="0"/>
    <n v="0"/>
    <n v="0"/>
    <s v="Mon 30-Dec-2019"/>
  </r>
  <r>
    <d v="2019-12-31T00:00:00"/>
    <s v="31 Tue"/>
    <x v="11"/>
    <x v="1"/>
    <n v="11354"/>
    <n v="2.840277777777779"/>
    <n v="7.684579000000002"/>
    <n v="2.840277777777779"/>
    <n v="6.9170290000000021"/>
    <n v="1.7525000000000011"/>
    <n v="1"/>
    <n v="0"/>
    <n v="0"/>
    <n v="0"/>
    <s v="Tue 31-Dec-2019"/>
  </r>
  <r>
    <d v="2020-01-01T00:00:00"/>
    <s v="01 Wed"/>
    <x v="0"/>
    <x v="2"/>
    <n v="11546"/>
    <n v="4.4947222222222418"/>
    <n v="8.2621499999999966"/>
    <n v="4.4947222222222418"/>
    <n v="5.9201199999999981"/>
    <n v="1.341388888888889"/>
    <n v="1"/>
    <n v="0"/>
    <n v="0"/>
    <n v="0"/>
    <s v="Wed 01-Jan-2020"/>
  </r>
  <r>
    <d v="2020-01-02T00:00:00"/>
    <s v="02 Thu"/>
    <x v="0"/>
    <x v="2"/>
    <n v="10462"/>
    <n v="2.608611111111129"/>
    <n v="7.3996000000000022"/>
    <n v="2.608611111111129"/>
    <n v="5.5466900000000026"/>
    <n v="1.2050000000000001"/>
    <n v="1"/>
    <n v="0"/>
    <n v="0"/>
    <n v="0"/>
    <s v="Thu 02-Jan-2020"/>
  </r>
  <r>
    <d v="2020-01-03T00:00:00"/>
    <s v="03 Fri"/>
    <x v="0"/>
    <x v="2"/>
    <n v="9568"/>
    <n v="2.1102777777777781"/>
    <n v="6.7300200000000006"/>
    <n v="2.1102777777777781"/>
    <n v="6.163330000000002"/>
    <n v="1.499722222222222"/>
    <n v="0"/>
    <n v="0"/>
    <n v="0"/>
    <n v="0"/>
    <s v="Fri 03-Jan-2020"/>
  </r>
  <r>
    <d v="2020-01-04T00:00:00"/>
    <s v="04 Sat"/>
    <x v="0"/>
    <x v="2"/>
    <n v="13701"/>
    <n v="3.8541666666666661"/>
    <n v="10.085889999999999"/>
    <n v="3.8541666666666661"/>
    <n v="6.4339600000000043"/>
    <n v="1.346111111111111"/>
    <n v="1"/>
    <n v="0"/>
    <n v="0"/>
    <n v="0"/>
    <s v="Sat 04-Jan-2020"/>
  </r>
  <r>
    <d v="2020-01-05T00:00:00"/>
    <s v="05 Sun"/>
    <x v="0"/>
    <x v="2"/>
    <n v="13550"/>
    <n v="2.70888888888891"/>
    <n v="9.3741599999999998"/>
    <n v="2.70888888888891"/>
    <n v="8.7595900000000011"/>
    <n v="1.990833333333333"/>
    <n v="1"/>
    <n v="0"/>
    <n v="0"/>
    <n v="0"/>
    <s v="Sun 05-Jan-2020"/>
  </r>
  <r>
    <d v="2020-01-06T00:00:00"/>
    <s v="06 Mon"/>
    <x v="0"/>
    <x v="2"/>
    <n v="15252"/>
    <n v="4.6655555555555761"/>
    <n v="10.7173006"/>
    <n v="4.6655555555555761"/>
    <n v="7.3972389999999972"/>
    <n v="1.905555555555555"/>
    <n v="1"/>
    <n v="0"/>
    <n v="0"/>
    <n v="0"/>
    <s v="Mon 06-Jan-2020"/>
  </r>
  <r>
    <d v="2020-01-07T00:00:00"/>
    <s v="07 Tue"/>
    <x v="0"/>
    <x v="2"/>
    <n v="13923"/>
    <n v="4.3458333333333874"/>
    <n v="10.01393899"/>
    <n v="4.3444444444444983"/>
    <n v="7.8550376999999942"/>
    <n v="1.796944444444444"/>
    <n v="1"/>
    <n v="0"/>
    <n v="0"/>
    <n v="0"/>
    <s v="Tue 07-Jan-2020"/>
  </r>
  <r>
    <d v="2020-01-08T00:00:00"/>
    <s v="08 Wed"/>
    <x v="0"/>
    <x v="2"/>
    <n v="11256"/>
    <n v="3.531944444444457"/>
    <n v="8.2079600000000035"/>
    <n v="3.531944444444457"/>
    <n v="5.7209099999999999"/>
    <n v="1.277777777777777"/>
    <n v="1"/>
    <n v="0"/>
    <n v="0"/>
    <n v="0"/>
    <s v="Wed 08-Jan-2020"/>
  </r>
  <r>
    <d v="2020-01-09T00:00:00"/>
    <s v="09 Thu"/>
    <x v="0"/>
    <x v="2"/>
    <n v="10250"/>
    <n v="3.9275000000000029"/>
    <n v="6.9480690000000012"/>
    <n v="3.9275000000000029"/>
    <n v="4.7235090000000017"/>
    <n v="1.339444444444444"/>
    <n v="1"/>
    <n v="0"/>
    <n v="0"/>
    <n v="0"/>
    <s v="Thu 09-Jan-2020"/>
  </r>
  <r>
    <d v="2020-01-10T00:00:00"/>
    <s v="10 Fri"/>
    <x v="0"/>
    <x v="2"/>
    <n v="14184"/>
    <n v="3.326944444444476"/>
    <n v="10.700260000000011"/>
    <n v="3.326944444444476"/>
    <n v="9.3541800000000066"/>
    <n v="1.970277777777778"/>
    <n v="1"/>
    <n v="0"/>
    <n v="0"/>
    <n v="0"/>
    <s v="Fri 10-Jan-2020"/>
  </r>
  <r>
    <d v="2020-01-11T00:00:00"/>
    <s v="11 Sat"/>
    <x v="0"/>
    <x v="2"/>
    <n v="13844"/>
    <n v="4.3647222222222428"/>
    <n v="10.157304999999999"/>
    <n v="4.3647222222222428"/>
    <n v="7.9169949999999991"/>
    <n v="1.9163888888888889"/>
    <n v="1"/>
    <n v="0"/>
    <n v="0"/>
    <n v="0"/>
    <s v="Sat 11-Jan-2020"/>
  </r>
  <r>
    <d v="2020-01-12T00:00:00"/>
    <s v="12 Sun"/>
    <x v="0"/>
    <x v="2"/>
    <n v="14054"/>
    <n v="4.3938888888889496"/>
    <n v="10.55872000000001"/>
    <n v="4.3938888888889496"/>
    <n v="7.2370900000000002"/>
    <n v="1.3925000000000001"/>
    <n v="1"/>
    <n v="0"/>
    <n v="0"/>
    <n v="1"/>
    <s v="Sun 12-Jan-2020"/>
  </r>
  <r>
    <d v="2020-01-13T00:00:00"/>
    <s v="13 Mon"/>
    <x v="0"/>
    <x v="2"/>
    <n v="9996"/>
    <n v="2.9613888888888882"/>
    <n v="7.5322699999999996"/>
    <n v="3.0630555555555552"/>
    <n v="6.9237600000000006"/>
    <n v="1.5855555555555549"/>
    <n v="0"/>
    <n v="0"/>
    <n v="0"/>
    <n v="0"/>
    <s v="Mon 13-Jan-2020"/>
  </r>
  <r>
    <d v="2020-01-14T00:00:00"/>
    <s v="14 Tue"/>
    <x v="0"/>
    <x v="2"/>
    <n v="11878"/>
    <n v="2.775833333333356"/>
    <n v="7.9705199999999952"/>
    <n v="2.775833333333356"/>
    <n v="6.533279999999996"/>
    <n v="1.530555555555555"/>
    <n v="1"/>
    <n v="0"/>
    <n v="0"/>
    <n v="0"/>
    <s v="Tue 14-Jan-2020"/>
  </r>
  <r>
    <d v="2020-01-15T00:00:00"/>
    <s v="15 Wed"/>
    <x v="0"/>
    <x v="2"/>
    <n v="13563"/>
    <n v="4.8297222222222889"/>
    <n v="10.03126"/>
    <n v="4.8297222222222889"/>
    <n v="7.2527000000000079"/>
    <n v="1.5347222222222221"/>
    <n v="1"/>
    <n v="0"/>
    <n v="0"/>
    <n v="0"/>
    <s v="Wed 15-Jan-2020"/>
  </r>
  <r>
    <d v="2020-01-16T00:00:00"/>
    <s v="16 Thu"/>
    <x v="0"/>
    <x v="2"/>
    <n v="10481"/>
    <n v="3.3419444444444801"/>
    <n v="7.7111582900000029"/>
    <n v="3.3425000000000349"/>
    <n v="6.3943214200000016"/>
    <n v="1.4413888888888879"/>
    <n v="1"/>
    <n v="0"/>
    <n v="0"/>
    <n v="0"/>
    <s v="Thu 16-Jan-2020"/>
  </r>
  <r>
    <d v="2020-01-17T00:00:00"/>
    <s v="17 Fri"/>
    <x v="0"/>
    <x v="2"/>
    <n v="4111"/>
    <n v="1.7072222222222231"/>
    <n v="2.861831"/>
    <n v="1.7072222222222231"/>
    <n v="1.5495509999999999"/>
    <n v="0.48305555555555552"/>
    <n v="0"/>
    <n v="0"/>
    <n v="0"/>
    <n v="0"/>
    <s v="Fri 17-Jan-2020"/>
  </r>
  <r>
    <d v="2020-01-18T00:00:00"/>
    <s v="18 Sat"/>
    <x v="0"/>
    <x v="2"/>
    <n v="7404"/>
    <n v="2.8697222222222218"/>
    <n v="5.3871779999999987"/>
    <n v="2.8697222222222218"/>
    <n v="3.7363180000000011"/>
    <n v="1.1000000000000001"/>
    <n v="0"/>
    <n v="0"/>
    <n v="0"/>
    <n v="0"/>
    <s v="Sat 18-Jan-2020"/>
  </r>
  <r>
    <d v="2020-01-19T00:00:00"/>
    <s v="19 Sun"/>
    <x v="0"/>
    <x v="2"/>
    <n v="8681"/>
    <n v="2.7669444444444449"/>
    <n v="5.8217000000000017"/>
    <n v="2.7669444444444449"/>
    <n v="2.7292299999999989"/>
    <n v="0.78861111111111115"/>
    <n v="0"/>
    <n v="0"/>
    <n v="0"/>
    <n v="0"/>
    <s v="Sun 19-Jan-2020"/>
  </r>
  <r>
    <d v="2020-01-20T00:00:00"/>
    <s v="20 Mon"/>
    <x v="0"/>
    <x v="2"/>
    <n v="7307"/>
    <n v="4.2399999999999993"/>
    <n v="4.9898056929999992"/>
    <n v="4.2399999999999993"/>
    <n v="1.09373659"/>
    <n v="0.27499999999999991"/>
    <n v="0"/>
    <n v="0"/>
    <n v="0"/>
    <n v="0"/>
    <s v="Mon 20-Jan-2020"/>
  </r>
  <r>
    <d v="2020-01-21T00:00:00"/>
    <s v="21 Tue"/>
    <x v="0"/>
    <x v="2"/>
    <n v="8203"/>
    <n v="4.9897222222222224"/>
    <n v="5.5911789999999986"/>
    <n v="4.9897222222222224"/>
    <n v="1.4067000000000001"/>
    <n v="0.47694444444444439"/>
    <n v="0"/>
    <n v="0"/>
    <n v="0"/>
    <n v="0"/>
    <s v="Tue 21-Jan-2020"/>
  </r>
  <r>
    <d v="2020-01-22T00:00:00"/>
    <s v="22 Wed"/>
    <x v="0"/>
    <x v="2"/>
    <n v="9169"/>
    <n v="3.5766666666666671"/>
    <n v="5.90008"/>
    <n v="3.5766666666666671"/>
    <n v="2.7218"/>
    <n v="0.83944444444444444"/>
    <n v="0"/>
    <n v="0"/>
    <n v="0"/>
    <n v="0"/>
    <s v="Wed 22-Jan-2020"/>
  </r>
  <r>
    <d v="2020-01-23T00:00:00"/>
    <s v="23 Thu"/>
    <x v="0"/>
    <x v="2"/>
    <n v="9840"/>
    <n v="2.8563888888888949"/>
    <n v="6.3868210000000003"/>
    <n v="2.8563888888888949"/>
    <n v="4.9509130000000017"/>
    <n v="1.473611111111111"/>
    <n v="0"/>
    <n v="0"/>
    <n v="0"/>
    <n v="0"/>
    <s v="Thu 23-Jan-2020"/>
  </r>
  <r>
    <d v="2020-01-24T00:00:00"/>
    <s v="24 Fri"/>
    <x v="0"/>
    <x v="2"/>
    <n v="13793"/>
    <n v="3.6777777777777829"/>
    <n v="9.7331660000000007"/>
    <n v="3.677777777777782"/>
    <n v="6.9801479999999989"/>
    <n v="1.901111111111111"/>
    <n v="1"/>
    <n v="0"/>
    <n v="0"/>
    <n v="0"/>
    <s v="Fri 24-Jan-2020"/>
  </r>
  <r>
    <d v="2020-01-25T00:00:00"/>
    <s v="25 Sat"/>
    <x v="0"/>
    <x v="2"/>
    <n v="13498"/>
    <n v="3.7283333333333459"/>
    <n v="8.8655756360000026"/>
    <n v="3.729166666666679"/>
    <n v="6.2922863400000022"/>
    <n v="1.892222222222222"/>
    <n v="1"/>
    <n v="0"/>
    <n v="0"/>
    <n v="0"/>
    <s v="Sat 25-Jan-2020"/>
  </r>
  <r>
    <d v="2020-01-26T00:00:00"/>
    <s v="26 Sun"/>
    <x v="0"/>
    <x v="2"/>
    <n v="11075"/>
    <n v="2.435833333333334"/>
    <n v="6.8804500000000024"/>
    <n v="2.435833333333334"/>
    <n v="5.3776100000000024"/>
    <n v="1.482777777777778"/>
    <n v="1"/>
    <n v="0"/>
    <n v="0"/>
    <n v="0"/>
    <s v="Sun 26-Jan-2020"/>
  </r>
  <r>
    <d v="2020-01-27T00:00:00"/>
    <s v="27 Mon"/>
    <x v="0"/>
    <x v="2"/>
    <n v="12568"/>
    <n v="3.4719444444444458"/>
    <n v="8.0928330000000024"/>
    <n v="3.4719444444444458"/>
    <n v="5.3845530000000021"/>
    <n v="1.689722222222223"/>
    <n v="1"/>
    <n v="0"/>
    <n v="0"/>
    <n v="0"/>
    <s v="Mon 27-Jan-2020"/>
  </r>
  <r>
    <d v="2020-01-28T00:00:00"/>
    <s v="28 Tue"/>
    <x v="0"/>
    <x v="2"/>
    <n v="10142"/>
    <n v="2.891111111111111"/>
    <n v="6.4849799999999993"/>
    <n v="2.891111111111111"/>
    <n v="4.4833299999999996"/>
    <n v="1.4069444444444441"/>
    <n v="1"/>
    <n v="0"/>
    <n v="0"/>
    <n v="0"/>
    <s v="Tue 28-Jan-2020"/>
  </r>
  <r>
    <d v="2020-01-29T00:00:00"/>
    <s v="29 Wed"/>
    <x v="0"/>
    <x v="2"/>
    <n v="13302"/>
    <n v="4.1744444444444442"/>
    <n v="9.2330791799999972"/>
    <n v="4.1744444444444442"/>
    <n v="6.2800991800000006"/>
    <n v="1.545277777777778"/>
    <n v="1"/>
    <n v="0"/>
    <n v="0"/>
    <n v="0"/>
    <s v="Wed 29-Jan-2020"/>
  </r>
  <r>
    <d v="2020-01-30T00:00:00"/>
    <s v="30 Thu"/>
    <x v="0"/>
    <x v="2"/>
    <n v="16508"/>
    <n v="5.1341666666666743"/>
    <n v="10.633478"/>
    <n v="5.1341666666666743"/>
    <n v="7.138598"/>
    <n v="2.2686111111111109"/>
    <n v="1"/>
    <n v="0"/>
    <n v="0"/>
    <n v="0"/>
    <s v="Thu 30-Jan-2020"/>
  </r>
  <r>
    <d v="2020-01-31T00:00:00"/>
    <s v="31 Fri"/>
    <x v="0"/>
    <x v="2"/>
    <n v="10910"/>
    <n v="3.193333333333332"/>
    <n v="7.5145580000000001"/>
    <n v="3.193333333333332"/>
    <n v="6.245858000000001"/>
    <n v="1.6025"/>
    <n v="1"/>
    <n v="0"/>
    <n v="0"/>
    <n v="0"/>
    <s v="Fri 31-Jan-2020"/>
  </r>
  <r>
    <d v="2020-02-01T00:00:00"/>
    <s v="01 Sat"/>
    <x v="1"/>
    <x v="2"/>
    <n v="9670"/>
    <n v="3.491666666666668"/>
    <n v="6.4839999999999991"/>
    <n v="3.491666666666668"/>
    <n v="4.8345900000000004"/>
    <n v="1.378611111111111"/>
    <n v="0"/>
    <n v="0"/>
    <n v="0"/>
    <n v="0"/>
    <s v="Sat 01-Feb-2020"/>
  </r>
  <r>
    <d v="2020-02-02T00:00:00"/>
    <s v="02 Sun"/>
    <x v="1"/>
    <x v="2"/>
    <n v="7240"/>
    <n v="3.2530555555555578"/>
    <n v="4.9396538999999979"/>
    <n v="3.2530555555555578"/>
    <n v="0.8164100000000003"/>
    <n v="0.25333333333333319"/>
    <n v="0"/>
    <n v="0"/>
    <n v="0"/>
    <n v="0"/>
    <s v="Sun 02-Feb-2020"/>
  </r>
  <r>
    <d v="2020-02-03T00:00:00"/>
    <s v="03 Mon"/>
    <x v="1"/>
    <x v="2"/>
    <n v="9087"/>
    <n v="3.175555555555563"/>
    <n v="6.0538122000000021"/>
    <n v="3.175555555555563"/>
    <n v="4.3451079999999997"/>
    <n v="1.1769444444444439"/>
    <n v="0"/>
    <n v="0"/>
    <n v="0"/>
    <n v="0"/>
    <s v="Mon 03-Feb-2020"/>
  </r>
  <r>
    <d v="2020-02-04T00:00:00"/>
    <s v="04 Tue"/>
    <x v="1"/>
    <x v="2"/>
    <n v="16411"/>
    <n v="4.2983333333333338"/>
    <n v="10.46302"/>
    <n v="4.2983333333333338"/>
    <n v="8.7893299999999996"/>
    <n v="2.4802777777777778"/>
    <n v="1"/>
    <n v="0"/>
    <n v="0"/>
    <n v="0"/>
    <s v="Tue 04-Feb-2020"/>
  </r>
  <r>
    <d v="2020-02-05T00:00:00"/>
    <s v="05 Wed"/>
    <x v="1"/>
    <x v="2"/>
    <n v="4007"/>
    <n v="1.9883333333333331"/>
    <n v="2.7747920000000001"/>
    <n v="1.9883333333333331"/>
    <n v="1.5664709999999999"/>
    <n v="0.35722222222222222"/>
    <n v="0"/>
    <n v="0"/>
    <n v="0"/>
    <n v="0"/>
    <s v="Wed 05-Feb-2020"/>
  </r>
  <r>
    <d v="2020-02-06T00:00:00"/>
    <s v="06 Thu"/>
    <x v="1"/>
    <x v="2"/>
    <n v="18936"/>
    <n v="4.5266666666666868"/>
    <n v="13.15751"/>
    <n v="4.5266666666666868"/>
    <n v="9.1597200000000001"/>
    <n v="2.12805555555556"/>
    <n v="1"/>
    <n v="0"/>
    <n v="0"/>
    <n v="0"/>
    <s v="Thu 06-Feb-2020"/>
  </r>
  <r>
    <d v="2020-02-07T00:00:00"/>
    <s v="07 Fri"/>
    <x v="1"/>
    <x v="2"/>
    <n v="10269"/>
    <n v="2.809722222222228"/>
    <n v="7.6606800000000019"/>
    <n v="2.809722222222228"/>
    <n v="6.9727100000000029"/>
    <n v="1.480555555555555"/>
    <n v="1"/>
    <n v="0"/>
    <n v="0"/>
    <n v="0"/>
    <s v="Fri 07-Feb-2020"/>
  </r>
  <r>
    <d v="2020-02-08T00:00:00"/>
    <s v="08 Sat"/>
    <x v="1"/>
    <x v="2"/>
    <n v="15920"/>
    <n v="6.7116666666666829"/>
    <n v="10.981417"/>
    <n v="6.7116666666666829"/>
    <n v="6.4738239999999996"/>
    <n v="1.6316666666666659"/>
    <n v="1"/>
    <n v="0"/>
    <n v="0"/>
    <n v="0"/>
    <s v="Sat 08-Feb-2020"/>
  </r>
  <r>
    <d v="2020-02-09T00:00:00"/>
    <s v="09 Sun"/>
    <x v="1"/>
    <x v="2"/>
    <n v="10448"/>
    <n v="3.0897222222222571"/>
    <n v="8.1545800000000082"/>
    <n v="3.0897222222222571"/>
    <n v="7.0745300000000064"/>
    <n v="1.428333333333333"/>
    <n v="1"/>
    <n v="0"/>
    <n v="0"/>
    <n v="0"/>
    <s v="Sun 09-Feb-2020"/>
  </r>
  <r>
    <d v="2020-02-10T00:00:00"/>
    <s v="10 Mon"/>
    <x v="1"/>
    <x v="2"/>
    <n v="9706"/>
    <n v="3.0055555555555742"/>
    <n v="6.6263499999999977"/>
    <n v="3.0055555555555742"/>
    <n v="4.824040000000001"/>
    <n v="1.1675"/>
    <n v="0"/>
    <n v="0"/>
    <n v="0"/>
    <n v="0"/>
    <s v="Mon 10-Feb-2020"/>
  </r>
  <r>
    <d v="2020-02-11T00:00:00"/>
    <s v="11 Tue"/>
    <x v="1"/>
    <x v="2"/>
    <n v="14354"/>
    <n v="5.5350000000000117"/>
    <n v="10.49015399999999"/>
    <n v="5.5350000000000117"/>
    <n v="6.6042099999999992"/>
    <n v="1.481111111111111"/>
    <n v="1"/>
    <n v="0"/>
    <n v="0"/>
    <n v="0"/>
    <s v="Tue 11-Feb-2020"/>
  </r>
  <r>
    <d v="2020-02-12T00:00:00"/>
    <s v="12 Wed"/>
    <x v="1"/>
    <x v="2"/>
    <n v="11090"/>
    <n v="4.6563888888889178"/>
    <n v="7.9850963999999998"/>
    <n v="4.6572222222222512"/>
    <n v="5.5519620000000014"/>
    <n v="1.430833333333333"/>
    <n v="1"/>
    <n v="0"/>
    <n v="0"/>
    <n v="0"/>
    <s v="Wed 12-Feb-2020"/>
  </r>
  <r>
    <d v="2020-02-13T00:00:00"/>
    <s v="13 Thu"/>
    <x v="1"/>
    <x v="2"/>
    <n v="14692"/>
    <n v="4.3833333333333666"/>
    <n v="10.56499"/>
    <n v="4.3833333333333666"/>
    <n v="8.8254100000000051"/>
    <n v="2.0811111111111131"/>
    <n v="1"/>
    <n v="0"/>
    <n v="0"/>
    <n v="0"/>
    <s v="Thu 13-Feb-2020"/>
  </r>
  <r>
    <d v="2020-02-14T00:00:00"/>
    <s v="14 Fri"/>
    <x v="1"/>
    <x v="2"/>
    <n v="15077"/>
    <n v="4.3408333333333324"/>
    <n v="11.087724"/>
    <n v="4.3408333333333324"/>
    <n v="10.218173999999999"/>
    <n v="2.5311111111111111"/>
    <n v="1"/>
    <n v="0"/>
    <n v="0"/>
    <n v="0"/>
    <s v="Fri 14-Feb-2020"/>
  </r>
  <r>
    <d v="2020-02-15T00:00:00"/>
    <s v="15 Sat"/>
    <x v="1"/>
    <x v="2"/>
    <n v="17185"/>
    <n v="4.8941666666666874"/>
    <n v="11.513730000000001"/>
    <n v="4.8941666666666874"/>
    <n v="8.2190800000000017"/>
    <n v="1.995555555555556"/>
    <n v="1"/>
    <n v="0"/>
    <n v="0"/>
    <n v="0"/>
    <s v="Sat 15-Feb-2020"/>
  </r>
  <r>
    <d v="2020-02-16T00:00:00"/>
    <s v="16 Sun"/>
    <x v="1"/>
    <x v="2"/>
    <n v="13528"/>
    <n v="4.7075000000000307"/>
    <n v="9.1730700000000098"/>
    <n v="4.7075000000000307"/>
    <n v="6.2421900000000008"/>
    <n v="1.6052777777777769"/>
    <n v="1"/>
    <n v="0"/>
    <n v="0"/>
    <n v="0"/>
    <s v="Sun 16-Feb-2020"/>
  </r>
  <r>
    <d v="2020-02-17T00:00:00"/>
    <s v="17 Mon"/>
    <x v="1"/>
    <x v="2"/>
    <n v="15122"/>
    <n v="4.1930555555555742"/>
    <n v="10.60191869999999"/>
    <n v="4.1930555555555742"/>
    <n v="9.3663999999999916"/>
    <n v="2.421388888888889"/>
    <n v="1"/>
    <n v="0"/>
    <n v="0"/>
    <n v="0"/>
    <s v="Mon 17-Feb-2020"/>
  </r>
  <r>
    <d v="2020-02-18T00:00:00"/>
    <s v="18 Tue"/>
    <x v="1"/>
    <x v="2"/>
    <n v="17022"/>
    <n v="4.7297222222222288"/>
    <n v="12.04383"/>
    <n v="4.7297222222222288"/>
    <n v="9.4619800000000058"/>
    <n v="2.4477777777777781"/>
    <n v="1"/>
    <n v="0"/>
    <n v="0"/>
    <n v="0"/>
    <s v="Tue 18-Feb-2020"/>
  </r>
  <r>
    <d v="2020-02-19T00:00:00"/>
    <s v="19 Wed"/>
    <x v="1"/>
    <x v="2"/>
    <n v="5746"/>
    <n v="2.696944444444445"/>
    <n v="3.7956699999999999"/>
    <n v="2.696944444444445"/>
    <n v="1.07064"/>
    <n v="0.32500000000000001"/>
    <n v="0"/>
    <n v="0"/>
    <n v="0"/>
    <n v="0"/>
    <s v="Wed 19-Feb-2020"/>
  </r>
  <r>
    <d v="2020-02-20T00:00:00"/>
    <s v="20 Thu"/>
    <x v="1"/>
    <x v="2"/>
    <n v="15223"/>
    <n v="4.1691666666666709"/>
    <n v="10.84639"/>
    <n v="4.1691666666666709"/>
    <n v="8.8891000000000027"/>
    <n v="2.0405555555555561"/>
    <n v="1"/>
    <n v="0"/>
    <n v="0"/>
    <n v="0"/>
    <s v="Thu 20-Feb-2020"/>
  </r>
  <r>
    <d v="2020-02-21T00:00:00"/>
    <s v="21 Fri"/>
    <x v="1"/>
    <x v="2"/>
    <n v="15357"/>
    <n v="3.5922222222222229"/>
    <n v="11.29550716"/>
    <n v="3.5922222222222229"/>
    <n v="8.9006172799999987"/>
    <n v="1.9077777777777769"/>
    <n v="1"/>
    <n v="0"/>
    <n v="0"/>
    <n v="0"/>
    <s v="Fri 21-Feb-2020"/>
  </r>
  <r>
    <d v="2020-02-22T00:00:00"/>
    <s v="22 Sat"/>
    <x v="1"/>
    <x v="2"/>
    <n v="10740"/>
    <n v="2.9197222222222252"/>
    <n v="7.9981429999999989"/>
    <n v="2.9197222222222252"/>
    <n v="6.7817499999999988"/>
    <n v="1.604166666666667"/>
    <n v="1"/>
    <n v="0"/>
    <n v="0"/>
    <n v="0"/>
    <s v="Sat 22-Feb-2020"/>
  </r>
  <r>
    <d v="2020-02-23T00:00:00"/>
    <s v="23 Sun"/>
    <x v="1"/>
    <x v="2"/>
    <n v="7237"/>
    <n v="2.8277777777777788"/>
    <n v="4.8928998219999986"/>
    <n v="2.8277777777777788"/>
    <n v="2.8117559500000011"/>
    <n v="0.7286111111111111"/>
    <n v="0"/>
    <n v="0"/>
    <n v="0"/>
    <n v="0"/>
    <s v="Sun 23-Feb-2020"/>
  </r>
  <r>
    <d v="2020-02-24T00:00:00"/>
    <s v="24 Mon"/>
    <x v="1"/>
    <x v="2"/>
    <n v="3821"/>
    <n v="2.108888888888889"/>
    <n v="2.7213799999999999"/>
    <n v="2.108888888888889"/>
    <n v="0.73651"/>
    <n v="0.19166666666666671"/>
    <n v="0"/>
    <n v="0"/>
    <n v="0"/>
    <n v="0"/>
    <s v="Mon 24-Feb-2020"/>
  </r>
  <r>
    <d v="2020-02-25T00:00:00"/>
    <s v="25 Tue"/>
    <x v="1"/>
    <x v="2"/>
    <n v="13883"/>
    <n v="3.6575000000000202"/>
    <n v="10.203811"/>
    <n v="3.6575000000000202"/>
    <n v="8.9746009999999998"/>
    <n v="2.0891666666666762"/>
    <n v="1"/>
    <n v="0"/>
    <n v="0"/>
    <n v="0"/>
    <s v="Tue 25-Feb-2020"/>
  </r>
  <r>
    <d v="2020-02-26T00:00:00"/>
    <s v="26 Wed"/>
    <x v="1"/>
    <x v="2"/>
    <n v="13861"/>
    <n v="3.798888888888893"/>
    <n v="10.081799999999999"/>
    <n v="3.798888888888893"/>
    <n v="8.4560099999999938"/>
    <n v="1.9697222222222219"/>
    <n v="1"/>
    <n v="0"/>
    <n v="0"/>
    <n v="0"/>
    <s v="Wed 26-Feb-2020"/>
  </r>
  <r>
    <d v="2020-02-27T00:00:00"/>
    <s v="27 Thu"/>
    <x v="1"/>
    <x v="2"/>
    <n v="9774"/>
    <n v="3.7372222222222331"/>
    <n v="6.5207190000000033"/>
    <n v="3.7372222222222331"/>
    <n v="4.0315499999999984"/>
    <n v="1.1225000000000001"/>
    <n v="0"/>
    <n v="0"/>
    <n v="0"/>
    <n v="0"/>
    <s v="Thu 27-Feb-2020"/>
  </r>
  <r>
    <d v="2020-02-28T00:00:00"/>
    <s v="28 Fri"/>
    <x v="1"/>
    <x v="2"/>
    <n v="11625"/>
    <n v="5.2730555555555672"/>
    <n v="7.7721920000000049"/>
    <n v="5.2730555555555672"/>
    <n v="3.3338999999999999"/>
    <n v="0.9063888888888888"/>
    <n v="1"/>
    <n v="0"/>
    <n v="0"/>
    <n v="0"/>
    <s v="Fri 28-Feb-2020"/>
  </r>
  <r>
    <d v="2020-02-29T00:00:00"/>
    <s v="29 Sat"/>
    <x v="1"/>
    <x v="2"/>
    <n v="4191"/>
    <n v="3.0988888888888888"/>
    <n v="2.692730000000001"/>
    <n v="3.0988888888888888"/>
    <n v="0.52202999999999999"/>
    <n v="0.14583333333333329"/>
    <n v="0"/>
    <n v="0"/>
    <n v="0"/>
    <n v="0"/>
    <s v="Sat 29-Feb-2020"/>
  </r>
  <r>
    <d v="2020-03-01T00:00:00"/>
    <s v="01 Sun"/>
    <x v="2"/>
    <x v="2"/>
    <n v="12029"/>
    <n v="4.9852777777777852"/>
    <n v="7.6729199999999986"/>
    <n v="4.9852777777777852"/>
    <n v="4.3354800000000022"/>
    <n v="1.344722222222223"/>
    <n v="1"/>
    <n v="0"/>
    <n v="0"/>
    <n v="0"/>
    <s v="Sun 01-Mar-2020"/>
  </r>
  <r>
    <d v="2020-03-02T00:00:00"/>
    <s v="02 Mon"/>
    <x v="2"/>
    <x v="2"/>
    <n v="4992"/>
    <n v="4.756666666666673"/>
    <n v="3.2480800000000012"/>
    <n v="4.756666666666673"/>
    <n v="0.86568000000000012"/>
    <n v="0.26111111111111102"/>
    <n v="0"/>
    <n v="0"/>
    <n v="0"/>
    <n v="0"/>
    <s v="Mon 02-Mar-2020"/>
  </r>
  <r>
    <d v="2020-03-03T00:00:00"/>
    <s v="03 Tue"/>
    <x v="2"/>
    <x v="2"/>
    <n v="14895"/>
    <n v="3.789166666666667"/>
    <n v="11.508381"/>
    <n v="3.789166666666667"/>
    <n v="10.400721000000001"/>
    <n v="2.218055555555555"/>
    <n v="1"/>
    <n v="0"/>
    <n v="0"/>
    <n v="0"/>
    <s v="Tue 03-Mar-2020"/>
  </r>
  <r>
    <d v="2020-03-04T00:00:00"/>
    <s v="04 Wed"/>
    <x v="2"/>
    <x v="2"/>
    <n v="4531"/>
    <n v="2.9708333333333332"/>
    <n v="3.1809759999999989"/>
    <n v="2.9708333333333332"/>
    <n v="1.7478610000000001"/>
    <n v="0.51138888888888889"/>
    <n v="0"/>
    <n v="0"/>
    <n v="0"/>
    <n v="0"/>
    <s v="Wed 04-Mar-2020"/>
  </r>
  <r>
    <d v="2020-03-05T00:00:00"/>
    <s v="05 Thu"/>
    <x v="2"/>
    <x v="2"/>
    <n v="8325"/>
    <n v="2.3008333333333328"/>
    <n v="6.3820636000000004"/>
    <n v="2.3008333333333328"/>
    <n v="5.1719499999999998"/>
    <n v="1.2347222222222221"/>
    <n v="0"/>
    <n v="0"/>
    <n v="0"/>
    <n v="0"/>
    <s v="Thu 05-Mar-2020"/>
  </r>
  <r>
    <d v="2020-03-06T00:00:00"/>
    <s v="06 Fri"/>
    <x v="2"/>
    <x v="2"/>
    <n v="13478"/>
    <n v="3.4319444444444809"/>
    <n v="10.92498999999999"/>
    <n v="3.4319444444444809"/>
    <n v="9.6484599999999929"/>
    <n v="1.868611111111111"/>
    <n v="1"/>
    <n v="0"/>
    <n v="0"/>
    <n v="1"/>
    <s v="Fri 06-Mar-2020"/>
  </r>
  <r>
    <d v="2020-03-07T00:00:00"/>
    <s v="07 Sat"/>
    <x v="2"/>
    <x v="2"/>
    <n v="13667"/>
    <n v="3.2130555555555551"/>
    <n v="10.44561"/>
    <n v="3.2130555555555551"/>
    <n v="8.7059700000000024"/>
    <n v="1.855"/>
    <n v="1"/>
    <n v="0"/>
    <n v="0"/>
    <n v="0"/>
    <s v="Sat 07-Mar-2020"/>
  </r>
  <r>
    <d v="2020-03-08T00:00:00"/>
    <s v="08 Sun"/>
    <x v="2"/>
    <x v="2"/>
    <n v="14873"/>
    <n v="3.5708333333333542"/>
    <n v="11.397709999999989"/>
    <n v="3.5708333333333542"/>
    <n v="9.4087299999999896"/>
    <n v="1.9977777777777781"/>
    <n v="1"/>
    <n v="0"/>
    <n v="0"/>
    <n v="0"/>
    <s v="Sun 08-Mar-2020"/>
  </r>
  <r>
    <d v="2020-03-09T00:00:00"/>
    <s v="09 Mon"/>
    <x v="2"/>
    <x v="2"/>
    <n v="15321"/>
    <n v="4.3702777777778321"/>
    <n v="10.14034"/>
    <n v="4.3702777777778321"/>
    <n v="7.4686499999999967"/>
    <n v="1.776111111111111"/>
    <n v="1"/>
    <n v="0"/>
    <n v="0"/>
    <n v="0"/>
    <s v="Mon 09-Mar-2020"/>
  </r>
  <r>
    <d v="2020-03-10T00:00:00"/>
    <s v="10 Tue"/>
    <x v="2"/>
    <x v="2"/>
    <n v="6179"/>
    <n v="3.4061111111111328"/>
    <n v="4.0713999999999997"/>
    <n v="3.4061111111111328"/>
    <n v="2.2849800000000009"/>
    <n v="0.51499999999999946"/>
    <n v="0"/>
    <n v="0"/>
    <n v="0"/>
    <n v="0"/>
    <s v="Tue 10-Mar-2020"/>
  </r>
  <r>
    <d v="2020-03-11T00:00:00"/>
    <s v="11 Wed"/>
    <x v="2"/>
    <x v="2"/>
    <n v="13365"/>
    <n v="4.2341666666667086"/>
    <n v="10.01381999999999"/>
    <n v="4.2341666666667086"/>
    <n v="8.1728999999999949"/>
    <n v="1.8216666666666661"/>
    <n v="1"/>
    <n v="0"/>
    <n v="0"/>
    <n v="0"/>
    <s v="Wed 11-Mar-2020"/>
  </r>
  <r>
    <d v="2020-03-12T00:00:00"/>
    <s v="12 Thu"/>
    <x v="2"/>
    <x v="2"/>
    <n v="6116"/>
    <n v="2.6422222222222218"/>
    <n v="4.6499599999999983"/>
    <n v="2.6422222222222218"/>
    <n v="3.6662599999999999"/>
    <n v="0.84111111111111125"/>
    <n v="0"/>
    <n v="0"/>
    <n v="0"/>
    <n v="0"/>
    <s v="Thu 12-Mar-2020"/>
  </r>
  <r>
    <d v="2020-03-13T00:00:00"/>
    <s v="13 Fri"/>
    <x v="2"/>
    <x v="2"/>
    <n v="14180"/>
    <n v="3.524166666666682"/>
    <n v="9.1494199999999992"/>
    <n v="3.524166666666682"/>
    <n v="7.9388799999999984"/>
    <n v="1.9977777777777781"/>
    <n v="1"/>
    <n v="0"/>
    <n v="0"/>
    <n v="0"/>
    <s v="Fri 13-Mar-2020"/>
  </r>
  <r>
    <d v="2020-03-14T00:00:00"/>
    <s v="14 Sat"/>
    <x v="2"/>
    <x v="2"/>
    <n v="12504"/>
    <n v="3.277500000000019"/>
    <n v="9.1708999999999996"/>
    <n v="3.277500000000019"/>
    <n v="7.903249999999999"/>
    <n v="1.8283333333333329"/>
    <n v="1"/>
    <n v="0"/>
    <n v="0"/>
    <n v="0"/>
    <s v="Sat 14-Mar-2020"/>
  </r>
  <r>
    <d v="2020-03-15T00:00:00"/>
    <s v="15 Sun"/>
    <x v="2"/>
    <x v="2"/>
    <n v="12487"/>
    <n v="2.688333333333353"/>
    <n v="9.9553299999999965"/>
    <n v="2.688333333333353"/>
    <n v="9.3054099999999984"/>
    <n v="1.81111111111111"/>
    <n v="1"/>
    <n v="0"/>
    <n v="0"/>
    <n v="1"/>
    <s v="Sun 15-Mar-2020"/>
  </r>
  <r>
    <d v="2020-03-16T00:00:00"/>
    <s v="16 Mon"/>
    <x v="2"/>
    <x v="2"/>
    <n v="1947"/>
    <n v="1.2155555555555559"/>
    <n v="1.1916199999999999"/>
    <n v="1.2155555555555559"/>
    <n v="5.6599999999999998E-2"/>
    <n v="1.555555555555556E-2"/>
    <n v="0"/>
    <n v="1"/>
    <n v="1"/>
    <n v="0"/>
    <s v="Mon 16-Mar-2020"/>
  </r>
  <r>
    <d v="2020-03-17T00:00:00"/>
    <s v="17 Tue"/>
    <x v="2"/>
    <x v="2"/>
    <n v="12819"/>
    <n v="2.7463888888888892"/>
    <n v="9.9099200000000032"/>
    <n v="2.7463888888888892"/>
    <n v="9.367460000000003"/>
    <n v="1.9097222222222221"/>
    <n v="1"/>
    <n v="0"/>
    <n v="0"/>
    <n v="0"/>
    <s v="Tue 17-Mar-2020"/>
  </r>
  <r>
    <d v="2020-03-18T00:00:00"/>
    <s v="18 Wed"/>
    <x v="2"/>
    <x v="2"/>
    <n v="11283"/>
    <n v="2.4158333333333331"/>
    <n v="8.9502100000000002"/>
    <n v="2.4158333333333331"/>
    <n v="8.5217899999999993"/>
    <n v="1.8319444444444439"/>
    <n v="1"/>
    <n v="0"/>
    <n v="0"/>
    <n v="0"/>
    <s v="Wed 18-Mar-2020"/>
  </r>
  <r>
    <d v="2020-03-19T00:00:00"/>
    <s v="19 Thu"/>
    <x v="2"/>
    <x v="2"/>
    <n v="1217"/>
    <n v="1.3433333333333339"/>
    <n v="0.79394999999999993"/>
    <n v="1.3433333333333339"/>
    <n v="6.207E-2"/>
    <n v="1.4166666666666669E-2"/>
    <n v="0"/>
    <n v="1"/>
    <n v="1"/>
    <n v="0"/>
    <s v="Thu 19-Mar-2020"/>
  </r>
  <r>
    <d v="2020-03-20T00:00:00"/>
    <s v="20 Fri"/>
    <x v="2"/>
    <x v="2"/>
    <n v="13316"/>
    <n v="3.495277777777777"/>
    <n v="9.6414899999999975"/>
    <n v="3.495277777777777"/>
    <n v="8.3400399999999983"/>
    <n v="1.9869444444444451"/>
    <n v="1"/>
    <n v="0"/>
    <n v="0"/>
    <n v="0"/>
    <s v="Fri 20-Mar-2020"/>
  </r>
  <r>
    <d v="2020-03-21T00:00:00"/>
    <s v="21 Sat"/>
    <x v="2"/>
    <x v="2"/>
    <n v="18792"/>
    <n v="4.5705555555556199"/>
    <n v="13.857519999999999"/>
    <n v="4.5705555555556199"/>
    <n v="11.71448"/>
    <n v="2.6225000000000209"/>
    <n v="1"/>
    <n v="0"/>
    <n v="0"/>
    <n v="0"/>
    <s v="Sat 21-Mar-2020"/>
  </r>
  <r>
    <d v="2020-03-22T00:00:00"/>
    <s v="22 Sun"/>
    <x v="2"/>
    <x v="2"/>
    <n v="3143"/>
    <n v="2.4513888888888888"/>
    <n v="2.02475"/>
    <n v="2.4513888888888888"/>
    <n v="0.27189000000000008"/>
    <n v="7.0277777777777772E-2"/>
    <n v="0"/>
    <n v="0"/>
    <n v="0"/>
    <n v="0"/>
    <s v="Sun 22-Mar-2020"/>
  </r>
  <r>
    <d v="2020-03-23T00:00:00"/>
    <s v="23 Mon"/>
    <x v="2"/>
    <x v="2"/>
    <n v="5380"/>
    <n v="2.0841666666666669"/>
    <n v="3.971020000000002"/>
    <n v="2.0841666666666669"/>
    <n v="3.2743700000000011"/>
    <n v="0.7377777777777772"/>
    <n v="0"/>
    <n v="0"/>
    <n v="0"/>
    <n v="0"/>
    <s v="Mon 23-Mar-2020"/>
  </r>
  <r>
    <d v="2020-03-24T00:00:00"/>
    <s v="24 Tue"/>
    <x v="2"/>
    <x v="2"/>
    <n v="8095"/>
    <n v="2.9191666666666829"/>
    <n v="5.5338300000000018"/>
    <n v="2.9191666666666829"/>
    <n v="4.3735300000000006"/>
    <n v="1.0813888888888881"/>
    <n v="0"/>
    <n v="0"/>
    <n v="0"/>
    <n v="0"/>
    <s v="Tue 24-Mar-2020"/>
  </r>
  <r>
    <d v="2020-03-25T00:00:00"/>
    <s v="25 Wed"/>
    <x v="2"/>
    <x v="2"/>
    <n v="12350"/>
    <n v="2.4736111111111119"/>
    <n v="9.3830300000000015"/>
    <n v="2.4736111111111119"/>
    <n v="8.8620300000000007"/>
    <n v="1.885833333333333"/>
    <n v="1"/>
    <n v="0"/>
    <n v="0"/>
    <n v="0"/>
    <s v="Wed 25-Mar-2020"/>
  </r>
  <r>
    <d v="2020-03-26T00:00:00"/>
    <s v="26 Thu"/>
    <x v="2"/>
    <x v="2"/>
    <n v="13903"/>
    <n v="3.5791666666666968"/>
    <n v="10.17245"/>
    <n v="3.5791666666666968"/>
    <n v="9.2491700000000066"/>
    <n v="2.1533333333333342"/>
    <n v="1"/>
    <n v="0"/>
    <n v="0"/>
    <n v="0"/>
    <s v="Thu 26-Mar-2020"/>
  </r>
  <r>
    <d v="2020-03-27T00:00:00"/>
    <s v="27 Fri"/>
    <x v="2"/>
    <x v="2"/>
    <n v="12330"/>
    <n v="2.3102777777777872"/>
    <n v="9.2927400000000038"/>
    <n v="2.3102777777777872"/>
    <n v="9.0053300000000043"/>
    <n v="2"/>
    <n v="1"/>
    <n v="0"/>
    <n v="0"/>
    <n v="0"/>
    <s v="Fri 27-Mar-2020"/>
  </r>
  <r>
    <d v="2020-03-28T00:00:00"/>
    <s v="28 Sat"/>
    <x v="2"/>
    <x v="2"/>
    <n v="10958"/>
    <n v="3.194166666666685"/>
    <n v="7.9000700000000004"/>
    <n v="3.194166666666685"/>
    <n v="6.7607200000000018"/>
    <n v="1.504166666666666"/>
    <n v="1"/>
    <n v="0"/>
    <n v="0"/>
    <n v="0"/>
    <s v="Sat 28-Mar-2020"/>
  </r>
  <r>
    <d v="2020-03-29T00:00:00"/>
    <s v="29 Sun"/>
    <x v="2"/>
    <x v="2"/>
    <n v="9463"/>
    <n v="2.5738888888888889"/>
    <n v="6.9719100000000012"/>
    <n v="2.5738888888888889"/>
    <n v="6.0396599999999996"/>
    <n v="1.3644444444444439"/>
    <n v="0"/>
    <n v="0"/>
    <n v="0"/>
    <n v="0"/>
    <s v="Sun 29-Mar-2020"/>
  </r>
  <r>
    <d v="2020-03-30T00:00:00"/>
    <s v="30 Mon"/>
    <x v="2"/>
    <x v="2"/>
    <n v="9778"/>
    <n v="2.0236111111111108"/>
    <n v="6.9357799999999994"/>
    <n v="2.0236111111111108"/>
    <n v="6.5070499999999996"/>
    <n v="1.539166666666667"/>
    <n v="0"/>
    <n v="0"/>
    <n v="0"/>
    <n v="0"/>
    <s v="Mon 30-Mar-2020"/>
  </r>
  <r>
    <d v="2020-03-31T00:00:00"/>
    <s v="31 Tue"/>
    <x v="2"/>
    <x v="2"/>
    <n v="12994"/>
    <n v="3.500555555555585"/>
    <n v="8.9359700000000082"/>
    <n v="3.500555555555585"/>
    <n v="7.2833800000000064"/>
    <n v="1.7827777777777769"/>
    <n v="1"/>
    <n v="0"/>
    <n v="0"/>
    <n v="0"/>
    <s v="Tue 31-Mar-2020"/>
  </r>
  <r>
    <d v="2020-04-01T00:00:00"/>
    <s v="01 Wed"/>
    <x v="3"/>
    <x v="2"/>
    <n v="10291"/>
    <n v="2.283333333333347"/>
    <n v="6.7006000000000014"/>
    <n v="2.283333333333347"/>
    <n v="6.2155200000000024"/>
    <n v="1.7386111111111111"/>
    <n v="1"/>
    <n v="0"/>
    <n v="0"/>
    <n v="0"/>
    <s v="Wed 01-Apr-2020"/>
  </r>
  <r>
    <d v="2020-04-02T00:00:00"/>
    <s v="02 Thu"/>
    <x v="3"/>
    <x v="2"/>
    <n v="9707"/>
    <n v="2.8636111111111808"/>
    <n v="6.2784200000000006"/>
    <n v="2.8636111111111808"/>
    <n v="4.5610800000000031"/>
    <n v="1.2083333333333319"/>
    <n v="0"/>
    <n v="0"/>
    <n v="0"/>
    <n v="0"/>
    <s v="Thu 02-Apr-2020"/>
  </r>
  <r>
    <d v="2020-04-03T00:00:00"/>
    <s v="03 Fri"/>
    <x v="3"/>
    <x v="2"/>
    <n v="10451"/>
    <n v="2.6805555555555749"/>
    <n v="7.7089399999999992"/>
    <n v="2.6805555555555749"/>
    <n v="6.6535599999999997"/>
    <n v="1.472499999999999"/>
    <n v="1"/>
    <n v="0"/>
    <n v="0"/>
    <n v="0"/>
    <s v="Fri 03-Apr-2020"/>
  </r>
  <r>
    <d v="2020-04-04T00:00:00"/>
    <s v="04 Sat"/>
    <x v="3"/>
    <x v="2"/>
    <n v="10526"/>
    <n v="2.7963888888889059"/>
    <n v="7.4292600000000011"/>
    <n v="2.7963888888889059"/>
    <n v="6.3402400000000014"/>
    <n v="1.4561111111111109"/>
    <n v="1"/>
    <n v="0"/>
    <n v="0"/>
    <n v="0"/>
    <s v="Sat 04-Apr-2020"/>
  </r>
  <r>
    <d v="2020-04-05T00:00:00"/>
    <s v="05 Sun"/>
    <x v="3"/>
    <x v="2"/>
    <n v="12052"/>
    <n v="3.5183333333333451"/>
    <n v="9.0316500000000026"/>
    <n v="3.5183333333333451"/>
    <n v="8.0212899999999987"/>
    <n v="1.756944444444444"/>
    <n v="1"/>
    <n v="0"/>
    <n v="0"/>
    <n v="0"/>
    <s v="Sun 05-Apr-2020"/>
  </r>
  <r>
    <d v="2020-04-06T00:00:00"/>
    <s v="06 Mon"/>
    <x v="3"/>
    <x v="2"/>
    <n v="10108"/>
    <n v="2.1736111111111271"/>
    <n v="7.4450600000000016"/>
    <n v="2.1736111111111271"/>
    <n v="6.9592699999999983"/>
    <n v="1.6483333333333321"/>
    <n v="1"/>
    <n v="0"/>
    <n v="0"/>
    <n v="0"/>
    <s v="Mon 06-Apr-2020"/>
  </r>
  <r>
    <d v="2020-04-07T00:00:00"/>
    <s v="07 Tue"/>
    <x v="3"/>
    <x v="2"/>
    <n v="14283"/>
    <n v="3.0005555555555761"/>
    <n v="10.41972"/>
    <n v="3.0005555555555761"/>
    <n v="10.012309999999999"/>
    <n v="2.3413888888889098"/>
    <n v="1"/>
    <n v="0"/>
    <n v="0"/>
    <n v="0"/>
    <s v="Tue 07-Apr-2020"/>
  </r>
  <r>
    <d v="2020-04-08T00:00:00"/>
    <s v="08 Wed"/>
    <x v="3"/>
    <x v="2"/>
    <n v="11038"/>
    <n v="2.6900000000000222"/>
    <n v="8.0938799999999986"/>
    <n v="2.6900000000000222"/>
    <n v="7.026489999999999"/>
    <n v="1.683888888888889"/>
    <n v="1"/>
    <n v="0"/>
    <n v="0"/>
    <n v="0"/>
    <s v="Wed 08-Apr-2020"/>
  </r>
  <r>
    <d v="2020-04-09T00:00:00"/>
    <s v="09 Thu"/>
    <x v="3"/>
    <x v="2"/>
    <n v="5927"/>
    <n v="1.408611111111111"/>
    <n v="4.2561299999999989"/>
    <n v="1.408611111111111"/>
    <n v="4.0597200000000004"/>
    <n v="1.007222222222222"/>
    <n v="0"/>
    <n v="0"/>
    <n v="0"/>
    <n v="0"/>
    <s v="Thu 09-Apr-2020"/>
  </r>
  <r>
    <d v="2020-04-10T00:00:00"/>
    <s v="10 Fri"/>
    <x v="3"/>
    <x v="2"/>
    <n v="13788"/>
    <n v="2.6191666666666822"/>
    <n v="10.51353000000001"/>
    <n v="2.6191666666666822"/>
    <n v="10.31293000000001"/>
    <n v="2.260833333333343"/>
    <n v="1"/>
    <n v="0"/>
    <n v="0"/>
    <n v="0"/>
    <s v="Fri 10-Apr-2020"/>
  </r>
  <r>
    <d v="2020-04-11T00:00:00"/>
    <s v="11 Sat"/>
    <x v="3"/>
    <x v="2"/>
    <n v="10784"/>
    <n v="2.8838888888889622"/>
    <n v="7.6116199999999967"/>
    <n v="2.8838888888889622"/>
    <n v="6.7034899999999942"/>
    <n v="1.55"/>
    <n v="1"/>
    <n v="0"/>
    <n v="0"/>
    <n v="0"/>
    <s v="Sat 11-Apr-2020"/>
  </r>
  <r>
    <d v="2020-04-12T00:00:00"/>
    <s v="12 Sun"/>
    <x v="3"/>
    <x v="2"/>
    <n v="7367"/>
    <n v="1.7313888888888891"/>
    <n v="5.5350899999999914"/>
    <n v="1.7313888888888891"/>
    <n v="5.2800399999999934"/>
    <n v="1.205277777777777"/>
    <n v="0"/>
    <n v="0"/>
    <n v="0"/>
    <n v="0"/>
    <s v="Sun 12-Apr-2020"/>
  </r>
  <r>
    <d v="2020-04-13T00:00:00"/>
    <s v="13 Mon"/>
    <x v="3"/>
    <x v="2"/>
    <n v="10157"/>
    <n v="1.7913888888888889"/>
    <n v="7.472410000000008"/>
    <n v="1.7913888888888889"/>
    <n v="7.4252700000000083"/>
    <n v="1.7283333333333331"/>
    <n v="1"/>
    <n v="0"/>
    <n v="0"/>
    <n v="0"/>
    <s v="Mon 13-Apr-2020"/>
  </r>
  <r>
    <d v="2020-04-14T00:00:00"/>
    <s v="14 Tue"/>
    <x v="3"/>
    <x v="2"/>
    <n v="10127"/>
    <n v="2.240555555555567"/>
    <n v="7.4583999999999966"/>
    <n v="2.240555555555567"/>
    <n v="6.9378299999999964"/>
    <n v="1.5358333333333329"/>
    <n v="1"/>
    <n v="0"/>
    <n v="0"/>
    <n v="0"/>
    <s v="Tue 14-Apr-2020"/>
  </r>
  <r>
    <d v="2020-04-15T00:00:00"/>
    <s v="15 Wed"/>
    <x v="3"/>
    <x v="2"/>
    <n v="12331"/>
    <n v="2.2452777777777779"/>
    <n v="9.3007400000000082"/>
    <n v="2.2452777777777779"/>
    <n v="9.1788200000000089"/>
    <n v="2.1469444444444452"/>
    <n v="1"/>
    <n v="0"/>
    <n v="0"/>
    <n v="0"/>
    <s v="Wed 15-Apr-2020"/>
  </r>
  <r>
    <d v="2020-04-16T00:00:00"/>
    <s v="16 Thu"/>
    <x v="3"/>
    <x v="2"/>
    <n v="15410"/>
    <n v="3.1977777777777789"/>
    <n v="11.41961"/>
    <n v="3.1977777777777789"/>
    <n v="11.01516"/>
    <n v="2.4977777777777792"/>
    <n v="1"/>
    <n v="0"/>
    <n v="0"/>
    <n v="0"/>
    <s v="Thu 16-Apr-2020"/>
  </r>
  <r>
    <d v="2020-04-17T00:00:00"/>
    <s v="17 Fri"/>
    <x v="3"/>
    <x v="2"/>
    <n v="4282"/>
    <n v="1.262777777777778"/>
    <n v="3.0831"/>
    <n v="1.262777777777778"/>
    <n v="2.8427799999999999"/>
    <n v="0.63249999999999995"/>
    <n v="0"/>
    <n v="0"/>
    <n v="0"/>
    <n v="0"/>
    <s v="Fri 17-Apr-2020"/>
  </r>
  <r>
    <d v="2020-04-18T00:00:00"/>
    <s v="18 Sat"/>
    <x v="3"/>
    <x v="2"/>
    <n v="10799"/>
    <n v="2.3155555555555591"/>
    <n v="7.6067600000000004"/>
    <n v="2.3155555555555591"/>
    <n v="6.70059"/>
    <n v="1.556388888888889"/>
    <n v="1"/>
    <n v="0"/>
    <n v="0"/>
    <n v="0"/>
    <s v="Sat 18-Apr-2020"/>
  </r>
  <r>
    <d v="2020-04-19T00:00:00"/>
    <s v="19 Sun"/>
    <x v="3"/>
    <x v="2"/>
    <n v="16771"/>
    <n v="3.425555555555559"/>
    <n v="12.01654000000001"/>
    <n v="3.425555555555559"/>
    <n v="11.28128000000001"/>
    <n v="2.6588888888888889"/>
    <n v="1"/>
    <n v="0"/>
    <n v="0"/>
    <n v="0"/>
    <s v="Sun 19-Apr-2020"/>
  </r>
  <r>
    <d v="2020-04-20T00:00:00"/>
    <s v="20 Mon"/>
    <x v="3"/>
    <x v="2"/>
    <n v="9041"/>
    <n v="1.589444444444444"/>
    <n v="6.5131999999999994"/>
    <n v="1.589444444444444"/>
    <n v="6.4070099999999988"/>
    <n v="1.5047222222222221"/>
    <n v="0"/>
    <n v="0"/>
    <n v="0"/>
    <n v="0"/>
    <s v="Mon 20-Apr-2020"/>
  </r>
  <r>
    <d v="2020-04-21T00:00:00"/>
    <s v="21 Tue"/>
    <x v="3"/>
    <x v="2"/>
    <n v="10386"/>
    <n v="2.2841666666666911"/>
    <n v="7.5097900000000042"/>
    <n v="2.2841666666666911"/>
    <n v="7.189180000000003"/>
    <n v="1.655833333333333"/>
    <n v="1"/>
    <n v="0"/>
    <n v="0"/>
    <n v="0"/>
    <s v="Tue 21-Apr-2020"/>
  </r>
  <r>
    <d v="2020-04-22T00:00:00"/>
    <s v="22 Wed"/>
    <x v="3"/>
    <x v="2"/>
    <n v="12819"/>
    <n v="2.540000000000012"/>
    <n v="9.2949940000000009"/>
    <n v="2.540000000000012"/>
    <n v="8.9851840000000021"/>
    <n v="2.0675000000000079"/>
    <n v="1"/>
    <n v="0"/>
    <n v="0"/>
    <n v="0"/>
    <s v="Wed 22-Apr-2020"/>
  </r>
  <r>
    <d v="2020-04-23T00:00:00"/>
    <s v="23 Thu"/>
    <x v="3"/>
    <x v="2"/>
    <n v="10298"/>
    <n v="2.309166666666667"/>
    <n v="7.5874200000000078"/>
    <n v="2.309166666666667"/>
    <n v="7.2745700000000078"/>
    <n v="1.6969444444444439"/>
    <n v="1"/>
    <n v="0"/>
    <n v="0"/>
    <n v="0"/>
    <s v="Thu 23-Apr-2020"/>
  </r>
  <r>
    <d v="2020-04-24T00:00:00"/>
    <s v="24 Fri"/>
    <x v="3"/>
    <x v="2"/>
    <n v="10286"/>
    <n v="1.898611111111111"/>
    <n v="6.8714799999999974"/>
    <n v="1.898611111111111"/>
    <n v="6.3707599999999998"/>
    <n v="1.617499999999999"/>
    <n v="1"/>
    <n v="0"/>
    <n v="0"/>
    <n v="0"/>
    <s v="Fri 24-Apr-2020"/>
  </r>
  <r>
    <d v="2020-04-25T00:00:00"/>
    <s v="25 Sat"/>
    <x v="3"/>
    <x v="2"/>
    <n v="13450"/>
    <n v="3.9100000000000521"/>
    <n v="8.9792800000000064"/>
    <n v="3.9100000000000521"/>
    <n v="6.9418800000000056"/>
    <n v="1.679999999999999"/>
    <n v="1"/>
    <n v="0"/>
    <n v="0"/>
    <n v="0"/>
    <s v="Sat 25-Apr-2020"/>
  </r>
  <r>
    <d v="2020-04-26T00:00:00"/>
    <s v="26 Sun"/>
    <x v="3"/>
    <x v="2"/>
    <n v="11098"/>
    <n v="2.9116666666667301"/>
    <n v="7.3035299999999994"/>
    <n v="2.9116666666667301"/>
    <n v="6.4869499999999993"/>
    <n v="1.645277777777777"/>
    <n v="1"/>
    <n v="0"/>
    <n v="0"/>
    <n v="0"/>
    <s v="Sun 26-Apr-2020"/>
  </r>
  <r>
    <d v="2020-04-27T00:00:00"/>
    <s v="27 Mon"/>
    <x v="3"/>
    <x v="2"/>
    <n v="10721"/>
    <n v="2.4350000000000018"/>
    <n v="7.3953199999999946"/>
    <n v="2.4350000000000018"/>
    <n v="6.8208899999999959"/>
    <n v="1.662222222222222"/>
    <n v="1"/>
    <n v="0"/>
    <n v="0"/>
    <n v="0"/>
    <s v="Mon 27-Apr-2020"/>
  </r>
  <r>
    <d v="2020-04-28T00:00:00"/>
    <s v="28 Tue"/>
    <x v="3"/>
    <x v="2"/>
    <n v="10354"/>
    <n v="1.9986111111111109"/>
    <n v="6.7765600000000017"/>
    <n v="1.9986111111111109"/>
    <n v="6.6758400000000009"/>
    <n v="1.6661111111111111"/>
    <n v="1"/>
    <n v="0"/>
    <n v="0"/>
    <n v="0"/>
    <s v="Tue 28-Apr-2020"/>
  </r>
  <r>
    <d v="2020-04-29T00:00:00"/>
    <s v="29 Wed"/>
    <x v="3"/>
    <x v="2"/>
    <n v="10041"/>
    <n v="2.6722222222222851"/>
    <n v="6.8525700000000027"/>
    <n v="2.6722222222222851"/>
    <n v="6.0959300000000036"/>
    <n v="1.563055555555555"/>
    <n v="1"/>
    <n v="0"/>
    <n v="0"/>
    <n v="0"/>
    <s v="Wed 29-Apr-2020"/>
  </r>
  <r>
    <d v="2020-04-30T00:00:00"/>
    <s v="30 Thu"/>
    <x v="3"/>
    <x v="2"/>
    <n v="6967"/>
    <n v="1.2452777777777779"/>
    <n v="5.1118600000000001"/>
    <n v="1.2452777777777779"/>
    <n v="5.0183499999999999"/>
    <n v="1.1227777777777781"/>
    <n v="0"/>
    <n v="0"/>
    <n v="0"/>
    <n v="0"/>
    <s v="Thu 30-Apr-2020"/>
  </r>
  <r>
    <d v="2020-05-01T00:00:00"/>
    <s v="01 Fri"/>
    <x v="4"/>
    <x v="2"/>
    <n v="10871"/>
    <n v="2.366944444444453"/>
    <n v="7.3520299999999992"/>
    <n v="2.366944444444453"/>
    <n v="6.5938200000000018"/>
    <n v="1.6669444444444439"/>
    <n v="1"/>
    <n v="0"/>
    <n v="0"/>
    <n v="0"/>
    <s v="Fri 01-May-2020"/>
  </r>
  <r>
    <d v="2020-05-02T00:00:00"/>
    <s v="02 Sat"/>
    <x v="4"/>
    <x v="2"/>
    <n v="10687"/>
    <n v="2.0458333333333361"/>
    <n v="6.8597200000000003"/>
    <n v="2.0458333333333361"/>
    <n v="6.368940000000002"/>
    <n v="1.666388888888888"/>
    <n v="1"/>
    <n v="0"/>
    <n v="0"/>
    <n v="0"/>
    <s v="Sat 02-May-2020"/>
  </r>
  <r>
    <d v="2020-05-03T00:00:00"/>
    <s v="03 Sun"/>
    <x v="4"/>
    <x v="2"/>
    <n v="13701"/>
    <n v="3.1763888888889009"/>
    <n v="8.7554000000000016"/>
    <n v="3.1763888888889009"/>
    <n v="7.5595600000000003"/>
    <n v="1.94"/>
    <n v="1"/>
    <n v="0"/>
    <n v="0"/>
    <n v="0"/>
    <s v="Sun 03-May-2020"/>
  </r>
  <r>
    <d v="2020-05-04T00:00:00"/>
    <s v="04 Mon"/>
    <x v="4"/>
    <x v="2"/>
    <n v="12560"/>
    <n v="2.4575"/>
    <n v="8.8423400000000019"/>
    <n v="2.4575"/>
    <n v="8.6287200000000048"/>
    <n v="2.06"/>
    <n v="1"/>
    <n v="0"/>
    <n v="0"/>
    <n v="0"/>
    <s v="Mon 04-May-2020"/>
  </r>
  <r>
    <d v="2020-05-05T00:00:00"/>
    <s v="05 Tue"/>
    <x v="4"/>
    <x v="2"/>
    <n v="13490"/>
    <n v="2.395555555555569"/>
    <n v="9.1067900000000108"/>
    <n v="2.395555555555569"/>
    <n v="9.0510500000000071"/>
    <n v="2.2597222222222331"/>
    <n v="1"/>
    <n v="0"/>
    <n v="0"/>
    <n v="0"/>
    <s v="Tue 05-May-2020"/>
  </r>
  <r>
    <d v="2020-05-06T00:00:00"/>
    <s v="06 Wed"/>
    <x v="4"/>
    <x v="2"/>
    <n v="7405"/>
    <n v="3.500555555555565"/>
    <n v="5.06297"/>
    <n v="3.500555555555565"/>
    <n v="3.6731199999999991"/>
    <n v="0.93583333333333329"/>
    <n v="0"/>
    <n v="0"/>
    <n v="0"/>
    <n v="0"/>
    <s v="Wed 06-May-2020"/>
  </r>
  <r>
    <d v="2020-05-07T00:00:00"/>
    <s v="07 Thu"/>
    <x v="4"/>
    <x v="2"/>
    <n v="3029"/>
    <n v="1.4555555555555559"/>
    <n v="1.9880199999999999"/>
    <n v="1.4555555555555559"/>
    <n v="0.55699999999999994"/>
    <n v="0.17"/>
    <n v="0"/>
    <n v="0"/>
    <n v="0"/>
    <n v="0"/>
    <s v="Thu 07-May-2020"/>
  </r>
  <r>
    <d v="2020-05-08T00:00:00"/>
    <s v="08 Fri"/>
    <x v="4"/>
    <x v="2"/>
    <n v="11558"/>
    <n v="2.5319444444444579"/>
    <n v="8.6390399999999907"/>
    <n v="2.5319444444444579"/>
    <n v="8.1764299999999892"/>
    <n v="1.7547222222222221"/>
    <n v="1"/>
    <n v="0"/>
    <n v="0"/>
    <n v="0"/>
    <s v="Fri 08-May-2020"/>
  </r>
  <r>
    <d v="2020-05-09T00:00:00"/>
    <s v="09 Sat"/>
    <x v="4"/>
    <x v="2"/>
    <n v="7338"/>
    <n v="2.1213888888888892"/>
    <n v="5.6175599999999983"/>
    <n v="2.1213888888888892"/>
    <n v="4.8726399999999979"/>
    <n v="1.020833333333333"/>
    <n v="0"/>
    <n v="0"/>
    <n v="0"/>
    <n v="0"/>
    <s v="Sat 09-May-2020"/>
  </r>
  <r>
    <d v="2020-05-10T00:00:00"/>
    <s v="10 Sun"/>
    <x v="4"/>
    <x v="2"/>
    <n v="13451"/>
    <n v="2.7850000000000419"/>
    <n v="9.26508000000001"/>
    <n v="2.7850000000000419"/>
    <n v="8.3902700000000028"/>
    <n v="2.0161111111111132"/>
    <n v="1"/>
    <n v="0"/>
    <n v="0"/>
    <n v="0"/>
    <s v="Sun 10-May-2020"/>
  </r>
  <r>
    <d v="2020-05-11T00:00:00"/>
    <s v="11 Mon"/>
    <x v="4"/>
    <x v="2"/>
    <n v="13060"/>
    <n v="3.0802777777778152"/>
    <n v="9.6048200000000143"/>
    <n v="3.0802777777778152"/>
    <n v="9.1699100000000158"/>
    <n v="1.993888888888889"/>
    <n v="1"/>
    <n v="0"/>
    <n v="0"/>
    <n v="0"/>
    <s v="Mon 11-May-2020"/>
  </r>
  <r>
    <d v="2020-05-12T00:00:00"/>
    <s v="12 Tue"/>
    <x v="4"/>
    <x v="2"/>
    <n v="9332"/>
    <n v="2.1497222222222252"/>
    <n v="6.978729999999997"/>
    <n v="2.1497222222222252"/>
    <n v="6.3059999999999947"/>
    <n v="1.370555555555556"/>
    <n v="0"/>
    <n v="0"/>
    <n v="0"/>
    <n v="0"/>
    <s v="Tue 12-May-2020"/>
  </r>
  <r>
    <d v="2020-05-13T00:00:00"/>
    <s v="13 Wed"/>
    <x v="4"/>
    <x v="2"/>
    <n v="7241"/>
    <n v="3.8677777777777882"/>
    <n v="4.7380900000000006"/>
    <n v="3.8677777777777882"/>
    <n v="1.6232200000000001"/>
    <n v="0.50583333333333336"/>
    <n v="0"/>
    <n v="0"/>
    <n v="0"/>
    <n v="0"/>
    <s v="Wed 13-May-2020"/>
  </r>
  <r>
    <d v="2020-05-14T00:00:00"/>
    <s v="14 Thu"/>
    <x v="4"/>
    <x v="2"/>
    <n v="12709"/>
    <n v="3.1180555555555949"/>
    <n v="8.9725700000000064"/>
    <n v="3.1180555555555949"/>
    <n v="8.1289900000000053"/>
    <n v="1.895555555555555"/>
    <n v="1"/>
    <n v="0"/>
    <n v="0"/>
    <n v="0"/>
    <s v="Thu 14-May-2020"/>
  </r>
  <r>
    <d v="2020-05-15T00:00:00"/>
    <s v="15 Fri"/>
    <x v="4"/>
    <x v="2"/>
    <n v="11864"/>
    <n v="2.618333333333339"/>
    <n v="8.8823000000000043"/>
    <n v="2.618333333333339"/>
    <n v="8.1768799999999953"/>
    <n v="1.687222222222222"/>
    <n v="1"/>
    <n v="0"/>
    <n v="0"/>
    <n v="0"/>
    <s v="Fri 15-May-2020"/>
  </r>
  <r>
    <d v="2020-05-16T00:00:00"/>
    <s v="16 Sat"/>
    <x v="4"/>
    <x v="2"/>
    <n v="1815"/>
    <n v="1.1238888888888889"/>
    <n v="1.1973"/>
    <n v="1.1238888888888889"/>
    <n v="0.70034000000000007"/>
    <n v="0.22027777777777779"/>
    <n v="0"/>
    <n v="1"/>
    <n v="1"/>
    <n v="0"/>
    <s v="Sat 16-May-2020"/>
  </r>
  <r>
    <d v="2020-05-17T00:00:00"/>
    <s v="17 Sun"/>
    <x v="4"/>
    <x v="2"/>
    <n v="771"/>
    <n v="0.86083333333333323"/>
    <n v="0.47039999999999998"/>
    <n v="0.86083333333333323"/>
    <n v="8.2519999999999996E-2"/>
    <n v="1.8888888888888889E-2"/>
    <n v="0"/>
    <n v="1"/>
    <n v="2"/>
    <n v="0"/>
    <s v="Sun 17-May-2020"/>
  </r>
  <r>
    <d v="2020-05-18T00:00:00"/>
    <s v="18 Mon"/>
    <x v="4"/>
    <x v="2"/>
    <n v="1187"/>
    <n v="1.2313888888888891"/>
    <n v="0.74292000000000002"/>
    <n v="1.2313888888888891"/>
    <n v="0.1103"/>
    <n v="1.472222222222222E-2"/>
    <n v="0"/>
    <n v="1"/>
    <n v="3"/>
    <n v="1"/>
    <s v="Mon 18-May-2020"/>
  </r>
  <r>
    <d v="2020-05-19T00:00:00"/>
    <s v="19 Tue"/>
    <x v="4"/>
    <x v="2"/>
    <n v="1620"/>
    <n v="1.280833333333333"/>
    <n v="1.07117"/>
    <n v="1.280833333333333"/>
    <n v="0.13316"/>
    <n v="2.388888888888888E-2"/>
    <n v="0"/>
    <n v="1"/>
    <n v="4"/>
    <n v="1"/>
    <s v="Tue 19-May-2020"/>
  </r>
  <r>
    <d v="2020-05-20T00:00:00"/>
    <s v="20 Wed"/>
    <x v="4"/>
    <x v="2"/>
    <n v="1394"/>
    <n v="0.98416666666666652"/>
    <n v="0.90485000000000004"/>
    <n v="1.035277777777778"/>
    <n v="0.12942999999999999"/>
    <n v="2.3333333333333331E-2"/>
    <n v="0"/>
    <n v="1"/>
    <n v="5"/>
    <n v="1"/>
    <s v="Wed 20-May-2020"/>
  </r>
  <r>
    <d v="2020-05-21T00:00:00"/>
    <s v="21 Thu"/>
    <x v="4"/>
    <x v="2"/>
    <n v="8671"/>
    <n v="2.0099999999999998"/>
    <n v="7.3598899999999983"/>
    <n v="2.0099999999999998"/>
    <n v="6.430819999999998"/>
    <n v="1.0763888888888891"/>
    <n v="0"/>
    <n v="0"/>
    <n v="0"/>
    <n v="1"/>
    <s v="Thu 21-May-2020"/>
  </r>
  <r>
    <d v="2020-05-22T00:00:00"/>
    <s v="22 Fri"/>
    <x v="4"/>
    <x v="2"/>
    <n v="10802"/>
    <n v="2.845833333333335"/>
    <n v="9.1055200000000038"/>
    <n v="2.845833333333335"/>
    <n v="7.2123500000000007"/>
    <n v="1.286388888888889"/>
    <n v="1"/>
    <n v="0"/>
    <n v="0"/>
    <n v="1"/>
    <s v="Fri 22-May-2020"/>
  </r>
  <r>
    <d v="2020-05-23T00:00:00"/>
    <s v="23 Sat"/>
    <x v="4"/>
    <x v="2"/>
    <n v="6416"/>
    <n v="1.7755555555555551"/>
    <n v="4.1233799999999983"/>
    <n v="1.7755555555555551"/>
    <n v="3.1130399999999998"/>
    <n v="0.94749999999999956"/>
    <n v="0"/>
    <n v="0"/>
    <n v="0"/>
    <n v="0"/>
    <s v="Sat 23-May-2020"/>
  </r>
  <r>
    <d v="2020-05-24T00:00:00"/>
    <s v="24 Sun"/>
    <x v="4"/>
    <x v="2"/>
    <n v="10240"/>
    <n v="2.2519444444444439"/>
    <n v="8.6908399999999979"/>
    <n v="2.2519444444444439"/>
    <n v="8.0060399999999987"/>
    <n v="1.383055555555555"/>
    <n v="1"/>
    <n v="0"/>
    <n v="0"/>
    <n v="1"/>
    <s v="Sun 24-May-2020"/>
  </r>
  <r>
    <d v="2020-05-25T00:00:00"/>
    <s v="25 Mon"/>
    <x v="4"/>
    <x v="2"/>
    <n v="3869"/>
    <n v="0.95027777777777778"/>
    <n v="3.0941999999999998"/>
    <n v="0.95027777777777778"/>
    <n v="2.30104"/>
    <n v="0.49083333333333329"/>
    <n v="0"/>
    <n v="0"/>
    <n v="0"/>
    <n v="0"/>
    <s v="Mon 25-May-2020"/>
  </r>
  <r>
    <d v="2020-05-26T00:00:00"/>
    <s v="26 Tue"/>
    <x v="4"/>
    <x v="2"/>
    <n v="3348"/>
    <n v="1.5733333333333339"/>
    <n v="2.2135500000000001"/>
    <n v="1.5733333333333339"/>
    <n v="6.2289999999999998E-2"/>
    <n v="1.305555555555556E-2"/>
    <n v="0"/>
    <n v="0"/>
    <n v="0"/>
    <n v="0"/>
    <s v="Tue 26-May-2020"/>
  </r>
  <r>
    <d v="2020-05-27T00:00:00"/>
    <s v="27 Wed"/>
    <x v="4"/>
    <x v="2"/>
    <n v="6722"/>
    <n v="1.580555555555555"/>
    <n v="5.4878899999999984"/>
    <n v="1.580555555555555"/>
    <n v="5.1756199999999977"/>
    <n v="0.99583333333333324"/>
    <n v="0"/>
    <n v="0"/>
    <n v="0"/>
    <n v="1"/>
    <s v="Wed 27-May-2020"/>
  </r>
  <r>
    <d v="2020-05-28T00:00:00"/>
    <s v="28 Thu"/>
    <x v="4"/>
    <x v="2"/>
    <n v="1545"/>
    <n v="0.72499999999999976"/>
    <n v="1.0279499999999999"/>
    <n v="0.72499999999999976"/>
    <n v="0.114"/>
    <n v="3.3888888888888878E-2"/>
    <n v="0"/>
    <n v="1"/>
    <n v="1"/>
    <n v="0"/>
    <s v="Thu 28-May-2020"/>
  </r>
  <r>
    <d v="2020-05-29T00:00:00"/>
    <s v="29 Fri"/>
    <x v="4"/>
    <x v="2"/>
    <n v="8344"/>
    <n v="1.7155555555555559"/>
    <n v="6.0101300000000011"/>
    <n v="1.7155555555555559"/>
    <n v="5.6823000000000006"/>
    <n v="1.305555555555556"/>
    <n v="0"/>
    <n v="0"/>
    <n v="0"/>
    <n v="0"/>
    <s v="Fri 29-May-2020"/>
  </r>
  <r>
    <d v="2020-05-30T00:00:00"/>
    <s v="30 Sat"/>
    <x v="4"/>
    <x v="2"/>
    <n v="5349"/>
    <n v="1.368888888888889"/>
    <n v="3.6353300000000002"/>
    <n v="1.368888888888889"/>
    <n v="3.12574"/>
    <n v="0.80138888888888871"/>
    <n v="0"/>
    <n v="0"/>
    <n v="0"/>
    <n v="0"/>
    <s v="Sat 30-May-2020"/>
  </r>
  <r>
    <d v="2020-05-31T00:00:00"/>
    <s v="31 Sun"/>
    <x v="4"/>
    <x v="2"/>
    <n v="7108"/>
    <n v="2.4491666666666658"/>
    <n v="5.383519999999999"/>
    <n v="2.4491666666666658"/>
    <n v="3.4100899999999998"/>
    <n v="0.71444444444444422"/>
    <n v="0"/>
    <n v="0"/>
    <n v="0"/>
    <n v="0"/>
    <s v="Sun 31-May-2020"/>
  </r>
  <r>
    <d v="2020-06-01T00:00:00"/>
    <s v="01 Mon"/>
    <x v="5"/>
    <x v="2"/>
    <n v="6126"/>
    <n v="1.385"/>
    <n v="5.4187200000000031"/>
    <n v="1.385"/>
    <n v="5.2856400000000017"/>
    <n v="0.92388888888888887"/>
    <n v="0"/>
    <n v="0"/>
    <n v="0"/>
    <n v="1"/>
    <s v="Mon 01-Jun-2020"/>
  </r>
  <r>
    <d v="2020-06-02T00:00:00"/>
    <s v="02 Tue"/>
    <x v="5"/>
    <x v="2"/>
    <n v="12378"/>
    <n v="3.551111111111132"/>
    <n v="9.9208300000000005"/>
    <n v="3.551111111111132"/>
    <n v="7.8645699999999978"/>
    <n v="1.410555555555556"/>
    <n v="1"/>
    <n v="0"/>
    <n v="0"/>
    <n v="1"/>
    <s v="Tue 02-Jun-2020"/>
  </r>
  <r>
    <d v="2020-06-03T00:00:00"/>
    <s v="03 Wed"/>
    <x v="5"/>
    <x v="2"/>
    <n v="7460"/>
    <n v="1.3811111111111121"/>
    <n v="6.540659999999999"/>
    <n v="1.3811111111111121"/>
    <n v="6.4272299999999998"/>
    <n v="1.2280555555555559"/>
    <n v="0"/>
    <n v="0"/>
    <n v="0"/>
    <n v="1"/>
    <s v="Wed 03-Jun-2020"/>
  </r>
  <r>
    <d v="2020-06-04T00:00:00"/>
    <s v="04 Thu"/>
    <x v="5"/>
    <x v="2"/>
    <n v="1157"/>
    <n v="0.81361111111111117"/>
    <n v="0.78844000000000003"/>
    <n v="0.81361111111111117"/>
    <n v="7.6690000000000008E-2"/>
    <n v="2.2777777777777779E-2"/>
    <n v="0"/>
    <n v="1"/>
    <n v="1"/>
    <n v="0"/>
    <s v="Thu 04-Jun-2020"/>
  </r>
  <r>
    <d v="2020-06-05T00:00:00"/>
    <s v="05 Fri"/>
    <x v="5"/>
    <x v="2"/>
    <n v="9511"/>
    <n v="1.88611111111111"/>
    <n v="8.1163200000000035"/>
    <n v="1.8852777777777769"/>
    <n v="7.5764900000000024"/>
    <n v="1.2577777777777781"/>
    <n v="0"/>
    <n v="0"/>
    <n v="0"/>
    <n v="1"/>
    <s v="Fri 05-Jun-2020"/>
  </r>
  <r>
    <d v="2020-06-06T00:00:00"/>
    <s v="06 Sat"/>
    <x v="5"/>
    <x v="2"/>
    <n v="9733"/>
    <n v="2.794722222222223"/>
    <n v="7.9479299999999968"/>
    <n v="2.794722222222223"/>
    <n v="5.8901299999999974"/>
    <n v="1.008055555555555"/>
    <n v="0"/>
    <n v="0"/>
    <n v="0"/>
    <n v="1"/>
    <s v="Sat 06-Jun-2020"/>
  </r>
  <r>
    <d v="2020-06-07T00:00:00"/>
    <s v="07 Sun"/>
    <x v="5"/>
    <x v="2"/>
    <n v="12576"/>
    <n v="2.7625000000000002"/>
    <n v="9.2968100000000007"/>
    <n v="2.7625000000000002"/>
    <n v="7.0711199999999987"/>
    <n v="1.4125000000000001"/>
    <n v="1"/>
    <n v="0"/>
    <n v="0"/>
    <n v="1"/>
    <s v="Sun 07-Jun-2020"/>
  </r>
  <r>
    <d v="2020-06-08T00:00:00"/>
    <s v="08 Mon"/>
    <x v="5"/>
    <x v="2"/>
    <n v="11694"/>
    <n v="3.3147222222222501"/>
    <n v="8.8366500000000094"/>
    <n v="3.3147222222222501"/>
    <n v="7.0693300000000026"/>
    <n v="1.369166666666666"/>
    <n v="1"/>
    <n v="0"/>
    <n v="0"/>
    <n v="1"/>
    <s v="Mon 08-Jun-2020"/>
  </r>
  <r>
    <d v="2020-06-09T00:00:00"/>
    <s v="09 Tue"/>
    <x v="5"/>
    <x v="2"/>
    <n v="11647"/>
    <n v="2.519444444444443"/>
    <n v="8.1404700000000041"/>
    <n v="2.519444444444443"/>
    <n v="7.595800000000005"/>
    <n v="1.6861111111111109"/>
    <n v="1"/>
    <n v="0"/>
    <n v="0"/>
    <n v="0"/>
    <s v="Tue 09-Jun-2020"/>
  </r>
  <r>
    <d v="2020-06-10T00:00:00"/>
    <s v="10 Wed"/>
    <x v="5"/>
    <x v="2"/>
    <n v="1135"/>
    <n v="0.62388888888888894"/>
    <n v="0.74293000000000009"/>
    <n v="0.62388888888888894"/>
    <n v="9.146E-2"/>
    <n v="1.666666666666667E-2"/>
    <n v="0"/>
    <n v="1"/>
    <n v="1"/>
    <n v="1"/>
    <s v="Wed 10-Jun-2020"/>
  </r>
  <r>
    <d v="2020-06-11T00:00:00"/>
    <s v="11 Thu"/>
    <x v="5"/>
    <x v="2"/>
    <n v="662"/>
    <n v="0.72611111111111115"/>
    <n v="0.41810000000000003"/>
    <n v="0.72611111111111115"/>
    <n v="0.1406"/>
    <n v="4.8055555555555553E-2"/>
    <n v="0"/>
    <n v="1"/>
    <n v="2"/>
    <n v="0"/>
    <s v="Thu 11-Jun-2020"/>
  </r>
  <r>
    <d v="2020-06-12T00:00:00"/>
    <s v="12 Fri"/>
    <x v="5"/>
    <x v="2"/>
    <n v="7005"/>
    <n v="1.7575000000000001"/>
    <n v="5.7384699999999986"/>
    <n v="1.7575000000000001"/>
    <n v="5.2272399999999992"/>
    <n v="0.92694444444444435"/>
    <n v="0"/>
    <n v="0"/>
    <n v="0"/>
    <n v="1"/>
    <s v="Fri 12-Jun-2020"/>
  </r>
  <r>
    <d v="2020-06-13T00:00:00"/>
    <s v="13 Sat"/>
    <x v="5"/>
    <x v="2"/>
    <n v="10166"/>
    <n v="3.1288888888889379"/>
    <n v="8.2629800000000078"/>
    <n v="3.184166666666723"/>
    <n v="7.4257100000000058"/>
    <n v="1.4769444444444431"/>
    <n v="1"/>
    <n v="0"/>
    <n v="0"/>
    <n v="1"/>
    <s v="Sat 13-Jun-2020"/>
  </r>
  <r>
    <d v="2020-06-14T00:00:00"/>
    <s v="14 Sun"/>
    <x v="5"/>
    <x v="2"/>
    <n v="12276"/>
    <n v="2.4402777777778102"/>
    <n v="9.960030000000005"/>
    <n v="2.4402777777778102"/>
    <n v="9.5986300000000035"/>
    <n v="1.7955555555555549"/>
    <n v="1"/>
    <n v="0"/>
    <n v="0"/>
    <n v="1"/>
    <s v="Sun 14-Jun-2020"/>
  </r>
  <r>
    <d v="2020-06-15T00:00:00"/>
    <s v="15 Mon"/>
    <x v="5"/>
    <x v="2"/>
    <n v="10523"/>
    <n v="2.3766666666666669"/>
    <n v="8.4453999999999994"/>
    <n v="2.3766666666666669"/>
    <n v="7.9202799999999982"/>
    <n v="1.5422222222222219"/>
    <n v="1"/>
    <n v="0"/>
    <n v="0"/>
    <n v="1"/>
    <s v="Mon 15-Jun-2020"/>
  </r>
  <r>
    <d v="2020-06-16T00:00:00"/>
    <s v="16 Tue"/>
    <x v="5"/>
    <x v="2"/>
    <n v="46"/>
    <n v="8.1944444444444445E-2"/>
    <n v="3.2079999999999997E-2"/>
    <n v="8.1944444444444445E-2"/>
    <n v="1.2070000000000001E-2"/>
    <n v="2.2222222222222218E-3"/>
    <n v="0"/>
    <n v="1"/>
    <n v="1"/>
    <n v="1"/>
    <s v="Tue 16-Jun-2020"/>
  </r>
  <r>
    <d v="2020-06-17T00:00:00"/>
    <s v="17 Wed"/>
    <x v="5"/>
    <x v="2"/>
    <n v="8257"/>
    <n v="1.6461111111111111"/>
    <n v="6.3666000000000018"/>
    <n v="1.6461111111111111"/>
    <n v="6.2094699999999996"/>
    <n v="1.3402777777777779"/>
    <n v="0"/>
    <n v="0"/>
    <n v="0"/>
    <n v="0"/>
    <s v="Wed 17-Jun-2020"/>
  </r>
  <r>
    <d v="2020-06-18T00:00:00"/>
    <s v="18 Thu"/>
    <x v="5"/>
    <x v="2"/>
    <n v="7867"/>
    <n v="1.527222222222222"/>
    <n v="6.7301899999999977"/>
    <n v="1.527222222222222"/>
    <n v="6.0571399999999969"/>
    <n v="1.0238888888888891"/>
    <n v="0"/>
    <n v="0"/>
    <n v="0"/>
    <n v="1"/>
    <s v="Thu 18-Jun-2020"/>
  </r>
  <r>
    <d v="2020-06-19T00:00:00"/>
    <s v="19 Fri"/>
    <x v="5"/>
    <x v="2"/>
    <n v="9148"/>
    <n v="2.9225000000000469"/>
    <n v="6.9400099999999938"/>
    <n v="2.9225000000000469"/>
    <n v="5.7311699999999961"/>
    <n v="1.193888888888889"/>
    <n v="0"/>
    <n v="0"/>
    <n v="0"/>
    <n v="0"/>
    <s v="Fri 19-Jun-2020"/>
  </r>
  <r>
    <d v="2020-06-20T00:00:00"/>
    <s v="20 Sat"/>
    <x v="5"/>
    <x v="2"/>
    <n v="9560"/>
    <n v="2.011944444444445"/>
    <n v="7.3630300000000029"/>
    <n v="2.011944444444445"/>
    <n v="6.8361900000000011"/>
    <n v="1.348333333333334"/>
    <n v="0"/>
    <n v="0"/>
    <n v="0"/>
    <n v="1"/>
    <s v="Sat 20-Jun-2020"/>
  </r>
  <r>
    <d v="2020-06-21T00:00:00"/>
    <s v="21 Sun"/>
    <x v="5"/>
    <x v="2"/>
    <n v="9356"/>
    <n v="1.926388888888888"/>
    <n v="6.8741999999999992"/>
    <n v="1.926388888888888"/>
    <n v="5.610520000000002"/>
    <n v="1.122222222222222"/>
    <n v="0"/>
    <n v="0"/>
    <n v="0"/>
    <n v="0"/>
    <s v="Sun 21-Jun-2020"/>
  </r>
  <r>
    <d v="2020-06-22T00:00:00"/>
    <s v="22 Mon"/>
    <x v="5"/>
    <x v="2"/>
    <n v="4851"/>
    <n v="1.4358333333333331"/>
    <n v="3.4470499999999982"/>
    <n v="1.4358333333333331"/>
    <n v="2.5714899999999989"/>
    <n v="0.54499999999999937"/>
    <n v="0"/>
    <n v="0"/>
    <n v="0"/>
    <n v="0"/>
    <s v="Mon 22-Jun-2020"/>
  </r>
  <r>
    <d v="2020-06-23T00:00:00"/>
    <s v="23 Tue"/>
    <x v="5"/>
    <x v="2"/>
    <n v="9480"/>
    <n v="2.8797222222222509"/>
    <n v="7.3171400000000011"/>
    <n v="2.8797222222222509"/>
    <n v="5.5416900000000018"/>
    <n v="1.089444444444444"/>
    <n v="0"/>
    <n v="0"/>
    <n v="0"/>
    <n v="1"/>
    <s v="Tue 23-Jun-2020"/>
  </r>
  <r>
    <d v="2020-06-24T00:00:00"/>
    <s v="24 Wed"/>
    <x v="5"/>
    <x v="2"/>
    <n v="10832"/>
    <n v="2.6211111111111141"/>
    <n v="7.9353799999999968"/>
    <n v="2.6211111111111141"/>
    <n v="6.8177600000000007"/>
    <n v="1.456388888888889"/>
    <n v="1"/>
    <n v="0"/>
    <n v="0"/>
    <n v="0"/>
    <s v="Wed 24-Jun-2020"/>
  </r>
  <r>
    <d v="2020-06-25T00:00:00"/>
    <s v="25 Thu"/>
    <x v="5"/>
    <x v="2"/>
    <n v="8729"/>
    <n v="2.177777777777778"/>
    <n v="6.5600200000000006"/>
    <n v="2.177777777777778"/>
    <n v="6.1360800000000006"/>
    <n v="1.3080555555555551"/>
    <n v="0"/>
    <n v="0"/>
    <n v="0"/>
    <n v="0"/>
    <s v="Thu 25-Jun-2020"/>
  </r>
  <r>
    <d v="2020-06-26T00:00:00"/>
    <s v="26 Fri"/>
    <x v="5"/>
    <x v="2"/>
    <n v="9917"/>
    <n v="2.2641666666666671"/>
    <n v="7.5792899999999994"/>
    <n v="2.2641666666666671"/>
    <n v="6.5181899999999997"/>
    <n v="1.2975000000000001"/>
    <n v="0"/>
    <n v="0"/>
    <n v="0"/>
    <n v="1"/>
    <s v="Fri 26-Jun-2020"/>
  </r>
  <r>
    <d v="2020-06-27T00:00:00"/>
    <s v="27 Sat"/>
    <x v="5"/>
    <x v="2"/>
    <n v="2086"/>
    <n v="1.4950000000000001"/>
    <n v="1.4332499999999999"/>
    <n v="1.4950000000000001"/>
    <n v="1.618E-2"/>
    <n v="3.6111111111111109E-3"/>
    <n v="0"/>
    <n v="1"/>
    <n v="1"/>
    <n v="0"/>
    <s v="Sat 27-Jun-2020"/>
  </r>
  <r>
    <d v="2020-06-28T00:00:00"/>
    <s v="28 Sun"/>
    <x v="5"/>
    <x v="2"/>
    <n v="10224"/>
    <n v="2.6205555555555748"/>
    <n v="8.3249700000000022"/>
    <n v="2.6205555555555748"/>
    <n v="7.4615900000000028"/>
    <n v="1.3511111111111109"/>
    <n v="1"/>
    <n v="0"/>
    <n v="0"/>
    <n v="1"/>
    <s v="Sun 28-Jun-2020"/>
  </r>
  <r>
    <d v="2020-06-29T00:00:00"/>
    <s v="29 Mon"/>
    <x v="5"/>
    <x v="2"/>
    <n v="7130"/>
    <n v="1.6827777777777779"/>
    <n v="5.6437999999999988"/>
    <n v="1.6827777777777779"/>
    <n v="5.011169999999999"/>
    <n v="0.94388888888888878"/>
    <n v="0"/>
    <n v="0"/>
    <n v="0"/>
    <n v="1"/>
    <s v="Mon 29-Jun-2020"/>
  </r>
  <r>
    <d v="2020-06-30T00:00:00"/>
    <s v="30 Tue"/>
    <x v="5"/>
    <x v="2"/>
    <n v="10828"/>
    <n v="2.5683333333333338"/>
    <n v="8.439620000000005"/>
    <n v="2.537500000000001"/>
    <n v="7.5031200000000036"/>
    <n v="1.431111111111111"/>
    <n v="1"/>
    <n v="0"/>
    <n v="0"/>
    <n v="1"/>
    <s v="Tue 30-Jun-2020"/>
  </r>
  <r>
    <d v="2020-07-01T00:00:00"/>
    <s v="01 Wed"/>
    <x v="6"/>
    <x v="2"/>
    <n v="8709"/>
    <n v="1.780833333333333"/>
    <n v="7.0992299999999986"/>
    <n v="1.780833333333333"/>
    <n v="6.8483699999999983"/>
    <n v="1.2905555555555559"/>
    <n v="0"/>
    <n v="0"/>
    <n v="0"/>
    <n v="1"/>
    <s v="Wed 01-Jul-2020"/>
  </r>
  <r>
    <d v="2020-07-02T00:00:00"/>
    <s v="02 Thu"/>
    <x v="6"/>
    <x v="2"/>
    <n v="8273"/>
    <n v="1.7424999999999999"/>
    <n v="6.5741700000000041"/>
    <n v="1.7424999999999999"/>
    <n v="6.1659700000000033"/>
    <n v="1.2447222222222221"/>
    <n v="0"/>
    <n v="0"/>
    <n v="0"/>
    <n v="0"/>
    <s v="Thu 02-Jul-2020"/>
  </r>
  <r>
    <d v="2020-07-03T00:00:00"/>
    <s v="03 Fri"/>
    <x v="6"/>
    <x v="2"/>
    <n v="591"/>
    <n v="0.35666666666666669"/>
    <n v="0.39871000000000001"/>
    <n v="0.35666666666666669"/>
    <n v="9.2099999999999994E-3"/>
    <n v="2.2222222222222218E-3"/>
    <n v="0"/>
    <n v="1"/>
    <n v="1"/>
    <n v="0"/>
    <s v="Fri 03-Jul-2020"/>
  </r>
  <r>
    <d v="2020-07-04T00:00:00"/>
    <s v="04 Sat"/>
    <x v="6"/>
    <x v="2"/>
    <n v="12485"/>
    <n v="2.9672222222222349"/>
    <n v="10.084390000000001"/>
    <n v="2.9672222222222349"/>
    <n v="8.6331499999999988"/>
    <n v="1.6119444444444451"/>
    <n v="1"/>
    <n v="0"/>
    <n v="0"/>
    <n v="1"/>
    <s v="Sat 04-Jul-2020"/>
  </r>
  <r>
    <d v="2020-07-05T00:00:00"/>
    <s v="05 Sun"/>
    <x v="6"/>
    <x v="2"/>
    <n v="3088"/>
    <n v="1.777222222222222"/>
    <n v="2.05301"/>
    <n v="1.777222222222222"/>
    <n v="4.965E-2"/>
    <n v="1.0555555555555559E-2"/>
    <n v="0"/>
    <n v="0"/>
    <n v="0"/>
    <n v="0"/>
    <s v="Sun 05-Jul-2020"/>
  </r>
  <r>
    <d v="2020-07-06T00:00:00"/>
    <s v="06 Mon"/>
    <x v="6"/>
    <x v="2"/>
    <n v="11491"/>
    <n v="2.38527777777779"/>
    <n v="9.0091299999999919"/>
    <n v="2.38527777777779"/>
    <n v="8.3663199999999982"/>
    <n v="1.638611111111111"/>
    <n v="1"/>
    <n v="0"/>
    <n v="0"/>
    <n v="1"/>
    <s v="Mon 06-Jul-2020"/>
  </r>
  <r>
    <d v="2020-07-07T00:00:00"/>
    <s v="07 Tue"/>
    <x v="6"/>
    <x v="2"/>
    <n v="10505"/>
    <n v="2.0727777777777772"/>
    <n v="8.1541400000000088"/>
    <n v="2.0727777777777772"/>
    <n v="7.5056500000000064"/>
    <n v="1.5408333333333331"/>
    <n v="1"/>
    <n v="0"/>
    <n v="0"/>
    <n v="0"/>
    <s v="Tue 07-Jul-2020"/>
  </r>
  <r>
    <d v="2020-07-08T00:00:00"/>
    <s v="08 Wed"/>
    <x v="6"/>
    <x v="2"/>
    <n v="9337"/>
    <n v="2.4458333333333342"/>
    <n v="7.4862799999999998"/>
    <n v="2.4458333333333342"/>
    <n v="6.6268099999999972"/>
    <n v="1.335277777777778"/>
    <n v="0"/>
    <n v="0"/>
    <n v="0"/>
    <n v="0"/>
    <s v="Wed 08-Jul-2020"/>
  </r>
  <r>
    <d v="2020-07-09T00:00:00"/>
    <s v="09 Thu"/>
    <x v="6"/>
    <x v="2"/>
    <n v="12439"/>
    <n v="2.6708333333333329"/>
    <n v="9.2079699999999978"/>
    <n v="2.6708333333333329"/>
    <n v="8.630139999999999"/>
    <n v="1.937222222222222"/>
    <n v="1"/>
    <n v="0"/>
    <n v="0"/>
    <n v="0"/>
    <s v="Thu 09-Jul-2020"/>
  </r>
  <r>
    <d v="2020-07-10T00:00:00"/>
    <s v="10 Fri"/>
    <x v="6"/>
    <x v="2"/>
    <n v="1487"/>
    <n v="0.8899999999999999"/>
    <n v="1.0202599999999999"/>
    <n v="0.8899999999999999"/>
    <n v="0.49159000000000003"/>
    <n v="0.1736111111111111"/>
    <n v="0"/>
    <n v="1"/>
    <n v="1"/>
    <n v="0"/>
    <s v="Fri 10-Jul-2020"/>
  </r>
  <r>
    <d v="2020-07-11T00:00:00"/>
    <s v="11 Sat"/>
    <x v="6"/>
    <x v="2"/>
    <n v="20818"/>
    <n v="5.0841666666667331"/>
    <n v="15.84085000000001"/>
    <n v="5.0841666666667331"/>
    <n v="13.929840000000009"/>
    <n v="2.893888888888887"/>
    <n v="1"/>
    <n v="0"/>
    <n v="0"/>
    <n v="0"/>
    <s v="Sat 11-Jul-2020"/>
  </r>
  <r>
    <d v="2020-07-12T00:00:00"/>
    <s v="12 Sun"/>
    <x v="6"/>
    <x v="2"/>
    <n v="14161"/>
    <n v="2.8769444444444789"/>
    <n v="10.7217"/>
    <n v="2.8769444444444789"/>
    <n v="10.03856"/>
    <n v="2.0402777777777779"/>
    <n v="1"/>
    <n v="0"/>
    <n v="0"/>
    <n v="0"/>
    <s v="Sun 12-Jul-2020"/>
  </r>
  <r>
    <d v="2020-07-13T00:00:00"/>
    <s v="13 Mon"/>
    <x v="6"/>
    <x v="2"/>
    <n v="8399"/>
    <n v="1.9286111111111111"/>
    <n v="6.6166700000000001"/>
    <n v="1.9286111111111111"/>
    <n v="5.8709700000000016"/>
    <n v="1.1769444444444439"/>
    <n v="0"/>
    <n v="0"/>
    <n v="0"/>
    <n v="0"/>
    <s v="Mon 13-Jul-2020"/>
  </r>
  <r>
    <d v="2020-07-14T00:00:00"/>
    <s v="14 Tue"/>
    <x v="6"/>
    <x v="2"/>
    <n v="11365"/>
    <n v="2.8205555555555621"/>
    <n v="8.8589599999999962"/>
    <n v="2.8205555555555621"/>
    <n v="7.8263699999999998"/>
    <n v="1.6044444444444439"/>
    <n v="1"/>
    <n v="0"/>
    <n v="0"/>
    <n v="0"/>
    <s v="Tue 14-Jul-2020"/>
  </r>
  <r>
    <d v="2020-07-15T00:00:00"/>
    <s v="15 Wed"/>
    <x v="6"/>
    <x v="2"/>
    <n v="7040"/>
    <n v="1.7658333333333329"/>
    <n v="5.4223599999999994"/>
    <n v="1.7658333333333329"/>
    <n v="4.9693999999999994"/>
    <n v="1.024444444444444"/>
    <n v="0"/>
    <n v="0"/>
    <n v="0"/>
    <n v="0"/>
    <s v="Wed 15-Jul-2020"/>
  </r>
  <r>
    <d v="2020-07-16T00:00:00"/>
    <s v="16 Thu"/>
    <x v="6"/>
    <x v="2"/>
    <n v="9735"/>
    <n v="2.7433333333333381"/>
    <n v="7.1037000000000026"/>
    <n v="2.7433333333333381"/>
    <n v="5.6431400000000016"/>
    <n v="1.230277777777778"/>
    <n v="0"/>
    <n v="0"/>
    <n v="0"/>
    <n v="0"/>
    <s v="Thu 16-Jul-2020"/>
  </r>
  <r>
    <d v="2020-07-17T00:00:00"/>
    <s v="17 Fri"/>
    <x v="6"/>
    <x v="2"/>
    <n v="3075"/>
    <n v="1.286388888888889"/>
    <n v="2.28986"/>
    <n v="1.286388888888889"/>
    <n v="1.57942"/>
    <n v="0.3552777777777778"/>
    <n v="0"/>
    <n v="0"/>
    <n v="0"/>
    <n v="0"/>
    <s v="Fri 17-Jul-2020"/>
  </r>
  <r>
    <d v="2020-07-18T00:00:00"/>
    <s v="18 Sat"/>
    <x v="6"/>
    <x v="2"/>
    <n v="10142"/>
    <n v="1.868888888888889"/>
    <n v="8.5107799999999987"/>
    <n v="1.868888888888889"/>
    <n v="8.2787699999999997"/>
    <n v="1.575555555555556"/>
    <n v="1"/>
    <n v="0"/>
    <n v="0"/>
    <n v="1"/>
    <s v="Sat 18-Jul-2020"/>
  </r>
  <r>
    <d v="2020-07-19T00:00:00"/>
    <s v="19 Sun"/>
    <x v="6"/>
    <x v="2"/>
    <n v="11674"/>
    <n v="2.5300000000000109"/>
    <n v="9.0788000000000029"/>
    <n v="2.5300000000000109"/>
    <n v="8.5827999999999989"/>
    <n v="1.7105555555555561"/>
    <n v="1"/>
    <n v="0"/>
    <n v="0"/>
    <n v="1"/>
    <s v="Sun 19-Jul-2020"/>
  </r>
  <r>
    <d v="2020-07-20T00:00:00"/>
    <s v="20 Mon"/>
    <x v="6"/>
    <x v="2"/>
    <n v="1704"/>
    <n v="0.80861111111111117"/>
    <n v="1.1978599999999999"/>
    <n v="0.80861111111111117"/>
    <n v="0.65561000000000003"/>
    <n v="0.16916666666666669"/>
    <n v="0"/>
    <n v="1"/>
    <n v="1"/>
    <n v="0"/>
    <s v="Mon 20-Jul-2020"/>
  </r>
  <r>
    <d v="2020-07-21T00:00:00"/>
    <s v="21 Tue"/>
    <x v="6"/>
    <x v="2"/>
    <n v="10817"/>
    <n v="2.5941666666667"/>
    <n v="8.1332599999999982"/>
    <n v="2.5941666666667"/>
    <n v="7.4368399999999966"/>
    <n v="1.582777777777777"/>
    <n v="1"/>
    <n v="0"/>
    <n v="0"/>
    <n v="0"/>
    <s v="Tue 21-Jul-2020"/>
  </r>
  <r>
    <d v="2020-07-22T00:00:00"/>
    <s v="22 Wed"/>
    <x v="6"/>
    <x v="2"/>
    <n v="737"/>
    <n v="0.69083333333333341"/>
    <n v="0.46205000000000013"/>
    <n v="0.69083333333333341"/>
    <n v="2.8330000000000001E-2"/>
    <n v="4.1666666666666666E-3"/>
    <n v="0"/>
    <n v="1"/>
    <n v="1"/>
    <n v="1"/>
    <s v="Wed 22-Jul-2020"/>
  </r>
  <r>
    <d v="2020-07-23T00:00:00"/>
    <s v="23 Thu"/>
    <x v="6"/>
    <x v="2"/>
    <n v="9336"/>
    <n v="2.3502777777777779"/>
    <n v="7.2857230000000044"/>
    <n v="2.3502777777777779"/>
    <n v="6.6850230000000028"/>
    <n v="1.3391666666666671"/>
    <n v="0"/>
    <n v="0"/>
    <n v="0"/>
    <n v="0"/>
    <s v="Thu 23-Jul-2020"/>
  </r>
  <r>
    <d v="2020-07-24T00:00:00"/>
    <s v="24 Fri"/>
    <x v="6"/>
    <x v="2"/>
    <n v="11847"/>
    <n v="2.515555555555562"/>
    <n v="8.8153999999999968"/>
    <n v="2.515555555555562"/>
    <n v="8.2518399999999978"/>
    <n v="1.7711111111111111"/>
    <n v="1"/>
    <n v="0"/>
    <n v="0"/>
    <n v="0"/>
    <s v="Fri 24-Jul-2020"/>
  </r>
  <r>
    <d v="2020-07-25T00:00:00"/>
    <s v="25 Sat"/>
    <x v="6"/>
    <x v="2"/>
    <n v="9260"/>
    <n v="2.79444444444447"/>
    <n v="7.0102299999999982"/>
    <n v="2.79444444444447"/>
    <n v="5.574659999999998"/>
    <n v="1.1019444444444439"/>
    <n v="0"/>
    <n v="0"/>
    <n v="0"/>
    <n v="1"/>
    <s v="Sat 25-Jul-2020"/>
  </r>
  <r>
    <d v="2020-07-26T00:00:00"/>
    <s v="26 Sun"/>
    <x v="6"/>
    <x v="2"/>
    <n v="9824"/>
    <n v="2.8186111111111241"/>
    <n v="7.5134299999999987"/>
    <n v="2.8186111111111232"/>
    <n v="6.4677499999999988"/>
    <n v="1.279166666666667"/>
    <n v="0"/>
    <n v="0"/>
    <n v="0"/>
    <n v="1"/>
    <s v="Sun 26-Jul-2020"/>
  </r>
  <r>
    <d v="2020-07-27T00:00:00"/>
    <s v="27 Mon"/>
    <x v="6"/>
    <x v="2"/>
    <n v="10666"/>
    <n v="2.3552777777777769"/>
    <n v="8.0535500000000013"/>
    <n v="2.3552777777777769"/>
    <n v="7.2863300000000022"/>
    <n v="1.548888888888889"/>
    <n v="1"/>
    <n v="0"/>
    <n v="0"/>
    <n v="0"/>
    <s v="Mon 27-Jul-2020"/>
  </r>
  <r>
    <d v="2020-07-28T00:00:00"/>
    <s v="28 Tue"/>
    <x v="6"/>
    <x v="2"/>
    <n v="12972"/>
    <n v="2.7611111111111319"/>
    <n v="9.6959899999999948"/>
    <n v="2.7611111111111311"/>
    <n v="8.778000000000004"/>
    <n v="1.8374999999999999"/>
    <n v="1"/>
    <n v="0"/>
    <n v="0"/>
    <n v="0"/>
    <s v="Tue 28-Jul-2020"/>
  </r>
  <r>
    <d v="2020-07-29T00:00:00"/>
    <s v="29 Wed"/>
    <x v="6"/>
    <x v="2"/>
    <n v="735"/>
    <n v="0.59833333333333327"/>
    <n v="0.48107"/>
    <n v="0.59833333333333327"/>
    <n v="3.7760000000000002E-2"/>
    <n v="7.4999999999999997E-3"/>
    <n v="0"/>
    <n v="1"/>
    <n v="1"/>
    <n v="1"/>
    <s v="Wed 29-Jul-2020"/>
  </r>
  <r>
    <d v="2020-07-30T00:00:00"/>
    <s v="30 Thu"/>
    <x v="6"/>
    <x v="2"/>
    <n v="17165"/>
    <n v="3.2841666666666671"/>
    <n v="12.728350000000001"/>
    <n v="3.2841666666666671"/>
    <n v="12.444459999999999"/>
    <n v="2.7769444444444442"/>
    <n v="1"/>
    <n v="0"/>
    <n v="0"/>
    <n v="0"/>
    <s v="Thu 30-Jul-2020"/>
  </r>
  <r>
    <d v="2020-07-31T00:00:00"/>
    <s v="31 Fri"/>
    <x v="6"/>
    <x v="2"/>
    <n v="10900"/>
    <n v="2.5686111111111281"/>
    <n v="7.6139100000000006"/>
    <n v="2.5686111111111281"/>
    <n v="6.9239800000000002"/>
    <n v="1.5394444444444439"/>
    <n v="1"/>
    <n v="0"/>
    <n v="0"/>
    <n v="0"/>
    <s v="Fri 31-Jul-2020"/>
  </r>
  <r>
    <d v="2020-08-01T00:00:00"/>
    <s v="01 Sat"/>
    <x v="7"/>
    <x v="2"/>
    <n v="11202"/>
    <n v="3.3669444444444698"/>
    <n v="8.0970260000000032"/>
    <n v="3.3669444444444698"/>
    <n v="6.4616760000000042"/>
    <n v="1.515555555555556"/>
    <n v="1"/>
    <n v="0"/>
    <n v="0"/>
    <n v="0"/>
    <s v="Sat 01-Aug-2020"/>
  </r>
  <r>
    <d v="2020-08-02T00:00:00"/>
    <s v="02 Sun"/>
    <x v="7"/>
    <x v="2"/>
    <n v="10299"/>
    <n v="2.3597222222222221"/>
    <n v="7.7827099999999971"/>
    <n v="2.3597222222222221"/>
    <n v="7.0961099999999968"/>
    <n v="1.5038888888888891"/>
    <n v="1"/>
    <n v="0"/>
    <n v="0"/>
    <n v="0"/>
    <s v="Sun 02-Aug-2020"/>
  </r>
  <r>
    <d v="2020-08-03T00:00:00"/>
    <s v="03 Mon"/>
    <x v="7"/>
    <x v="2"/>
    <n v="9053"/>
    <n v="1.6961111111111109"/>
    <n v="6.8422599999999996"/>
    <n v="1.6961111111111109"/>
    <n v="6.6230399999999996"/>
    <n v="1.3563888888888891"/>
    <n v="0"/>
    <n v="0"/>
    <n v="0"/>
    <n v="0"/>
    <s v="Mon 03-Aug-2020"/>
  </r>
  <r>
    <d v="2020-08-04T00:00:00"/>
    <s v="04 Tue"/>
    <x v="7"/>
    <x v="2"/>
    <n v="8041"/>
    <n v="1.824444444444445"/>
    <n v="5.2125100000000009"/>
    <n v="1.824444444444445"/>
    <n v="4.6420000000000003"/>
    <n v="1.1716666666666671"/>
    <n v="0"/>
    <n v="0"/>
    <n v="0"/>
    <n v="0"/>
    <s v="Tue 04-Aug-2020"/>
  </r>
  <r>
    <d v="2020-08-05T00:00:00"/>
    <s v="05 Wed"/>
    <x v="7"/>
    <x v="2"/>
    <n v="12101"/>
    <n v="2.5527777777777869"/>
    <n v="9.0433699999999995"/>
    <n v="2.5527777777777869"/>
    <n v="8.2932699999999961"/>
    <n v="1.824444444444445"/>
    <n v="1"/>
    <n v="0"/>
    <n v="0"/>
    <n v="0"/>
    <s v="Wed 05-Aug-2020"/>
  </r>
  <r>
    <d v="2020-08-06T00:00:00"/>
    <s v="06 Thu"/>
    <x v="7"/>
    <x v="2"/>
    <n v="1368"/>
    <n v="1.6927777777777779"/>
    <n v="0.91575000000000017"/>
    <n v="1.6927777777777779"/>
    <n v="7.9710000000000003E-2"/>
    <n v="1.9166666666666669E-2"/>
    <n v="0"/>
    <n v="1"/>
    <n v="1"/>
    <n v="0"/>
    <s v="Thu 06-Aug-2020"/>
  </r>
  <r>
    <d v="2020-08-07T00:00:00"/>
    <s v="07 Fri"/>
    <x v="7"/>
    <x v="2"/>
    <n v="9012"/>
    <n v="2.7858333333333358"/>
    <n v="6.4889600000000014"/>
    <n v="2.7858333333333358"/>
    <n v="5.4695300000000007"/>
    <n v="1.2286111111111111"/>
    <n v="0"/>
    <n v="0"/>
    <n v="0"/>
    <n v="0"/>
    <s v="Fri 07-Aug-2020"/>
  </r>
  <r>
    <d v="2020-08-08T00:00:00"/>
    <s v="08 Sat"/>
    <x v="7"/>
    <x v="2"/>
    <n v="1907"/>
    <n v="1.477777777777777"/>
    <n v="1.252"/>
    <n v="1.477777777777777"/>
    <n v="0.10512000000000001"/>
    <n v="2.0833333333333329E-2"/>
    <n v="0"/>
    <n v="1"/>
    <n v="1"/>
    <n v="1"/>
    <s v="Sat 08-Aug-2020"/>
  </r>
  <r>
    <d v="2020-08-09T00:00:00"/>
    <s v="09 Sun"/>
    <x v="7"/>
    <x v="2"/>
    <n v="10925"/>
    <n v="3.9250000000000509"/>
    <n v="8.0817900000000016"/>
    <n v="3.9250000000000509"/>
    <n v="5.6459600000000032"/>
    <n v="1.130277777777777"/>
    <n v="1"/>
    <n v="0"/>
    <n v="0"/>
    <n v="0"/>
    <s v="Sun 09-Aug-2020"/>
  </r>
  <r>
    <d v="2020-08-10T00:00:00"/>
    <s v="10 Mon"/>
    <x v="7"/>
    <x v="2"/>
    <n v="7907"/>
    <n v="2.4224999999999999"/>
    <n v="5.6541300000000012"/>
    <n v="2.4224999999999999"/>
    <n v="4.6788600000000002"/>
    <n v="1.013611111111111"/>
    <n v="0"/>
    <n v="0"/>
    <n v="0"/>
    <n v="0"/>
    <s v="Mon 10-Aug-2020"/>
  </r>
  <r>
    <d v="2020-08-11T00:00:00"/>
    <s v="11 Tue"/>
    <x v="7"/>
    <x v="2"/>
    <n v="12273"/>
    <n v="2.8888888888889008"/>
    <n v="8.9563400000000044"/>
    <n v="2.8888888888889008"/>
    <n v="8.1740500000000047"/>
    <n v="1.7894444444444451"/>
    <n v="1"/>
    <n v="0"/>
    <n v="0"/>
    <n v="0"/>
    <s v="Tue 11-Aug-2020"/>
  </r>
  <r>
    <d v="2020-08-12T00:00:00"/>
    <s v="12 Wed"/>
    <x v="7"/>
    <x v="2"/>
    <n v="12465"/>
    <n v="2.7688888888889269"/>
    <n v="9.4847200000000118"/>
    <n v="2.7688888888889269"/>
    <n v="8.9091300000000064"/>
    <n v="1.830277777777777"/>
    <n v="1"/>
    <n v="0"/>
    <n v="0"/>
    <n v="0"/>
    <s v="Wed 12-Aug-2020"/>
  </r>
  <r>
    <d v="2020-08-13T00:00:00"/>
    <s v="13 Thu"/>
    <x v="7"/>
    <x v="2"/>
    <n v="9717"/>
    <n v="2.0383333333333331"/>
    <n v="7.1754499999999988"/>
    <n v="2.0383333333333331"/>
    <n v="6.8454899999999999"/>
    <n v="1.4588888888888889"/>
    <n v="0"/>
    <n v="0"/>
    <n v="0"/>
    <n v="0"/>
    <s v="Thu 13-Aug-2020"/>
  </r>
  <r>
    <d v="2020-08-14T00:00:00"/>
    <s v="14 Fri"/>
    <x v="7"/>
    <x v="2"/>
    <n v="12419"/>
    <n v="4.4547222222222276"/>
    <n v="8.6598100000000002"/>
    <n v="4.4547222222222276"/>
    <n v="6.6631999999999989"/>
    <n v="1.611388888888889"/>
    <n v="1"/>
    <n v="0"/>
    <n v="0"/>
    <n v="0"/>
    <s v="Fri 14-Aug-2020"/>
  </r>
  <r>
    <d v="2020-08-15T00:00:00"/>
    <s v="15 Sat"/>
    <x v="7"/>
    <x v="2"/>
    <n v="767"/>
    <n v="0.83805555555555555"/>
    <n v="0.51457999999999993"/>
    <n v="0.83805555555555555"/>
    <n v="0.13291"/>
    <n v="2.8333333333333328E-2"/>
    <n v="0"/>
    <n v="1"/>
    <n v="1"/>
    <n v="0"/>
    <s v="Sat 15-Aug-2020"/>
  </r>
  <r>
    <d v="2020-08-16T00:00:00"/>
    <s v="16 Sun"/>
    <x v="7"/>
    <x v="2"/>
    <n v="12548"/>
    <n v="4.1286111111111188"/>
    <n v="8.6707799999999988"/>
    <n v="4.1286111111111188"/>
    <n v="5.966269999999998"/>
    <n v="1.4008333333333329"/>
    <n v="1"/>
    <n v="0"/>
    <n v="0"/>
    <n v="0"/>
    <s v="Sun 16-Aug-2020"/>
  </r>
  <r>
    <d v="2020-08-17T00:00:00"/>
    <s v="17 Mon"/>
    <x v="7"/>
    <x v="2"/>
    <n v="8139"/>
    <n v="2.4191666666666838"/>
    <n v="5.5375400000000061"/>
    <n v="2.4191666666666838"/>
    <n v="4.3983300000000058"/>
    <n v="1.015555555555556"/>
    <n v="0"/>
    <n v="0"/>
    <n v="0"/>
    <n v="0"/>
    <s v="Mon 17-Aug-2020"/>
  </r>
  <r>
    <d v="2020-08-18T00:00:00"/>
    <s v="18 Tue"/>
    <x v="7"/>
    <x v="2"/>
    <n v="13705"/>
    <n v="3.4447222222222349"/>
    <n v="9.7976900000000029"/>
    <n v="3.4447222222222349"/>
    <n v="8.0523100000000056"/>
    <n v="1.810833333333334"/>
    <n v="1"/>
    <n v="0"/>
    <n v="0"/>
    <n v="0"/>
    <s v="Tue 18-Aug-2020"/>
  </r>
  <r>
    <d v="2020-08-19T00:00:00"/>
    <s v="19 Wed"/>
    <x v="7"/>
    <x v="2"/>
    <n v="5821"/>
    <n v="1.913055555555556"/>
    <n v="4.1895299999999986"/>
    <n v="1.913055555555556"/>
    <n v="3.1994699999999989"/>
    <n v="0.6561111111111112"/>
    <n v="0"/>
    <n v="0"/>
    <n v="0"/>
    <n v="0"/>
    <s v="Wed 19-Aug-2020"/>
  </r>
  <r>
    <d v="2020-08-20T00:00:00"/>
    <s v="20 Thu"/>
    <x v="7"/>
    <x v="2"/>
    <n v="2616"/>
    <n v="1.7177777777777781"/>
    <n v="1.7501500000000001"/>
    <n v="1.7177777777777781"/>
    <n v="0.71069000000000004"/>
    <n v="0.17611111111111111"/>
    <n v="0"/>
    <n v="1"/>
    <n v="1"/>
    <n v="0"/>
    <s v="Thu 20-Aug-2020"/>
  </r>
  <r>
    <d v="2020-08-21T00:00:00"/>
    <s v="21 Fri"/>
    <x v="7"/>
    <x v="2"/>
    <n v="13072"/>
    <n v="2.737222222222242"/>
    <n v="9.1126999999999985"/>
    <n v="2.737222222222242"/>
    <n v="8.4106400000000026"/>
    <n v="1.8547222222222219"/>
    <n v="1"/>
    <n v="0"/>
    <n v="0"/>
    <n v="0"/>
    <s v="Fri 21-Aug-2020"/>
  </r>
  <r>
    <d v="2020-08-22T00:00:00"/>
    <s v="22 Sat"/>
    <x v="7"/>
    <x v="2"/>
    <n v="13256"/>
    <n v="3.4330555555555762"/>
    <n v="9.4378599999999953"/>
    <n v="3.4330555555555762"/>
    <n v="8.0203499999999988"/>
    <n v="1.849166666666666"/>
    <n v="1"/>
    <n v="0"/>
    <n v="0"/>
    <n v="0"/>
    <s v="Sat 22-Aug-2020"/>
  </r>
  <r>
    <d v="2020-08-23T00:00:00"/>
    <s v="23 Sun"/>
    <x v="7"/>
    <x v="2"/>
    <n v="10425"/>
    <n v="3.623333333333369"/>
    <n v="7.7440899999999981"/>
    <n v="3.623333333333369"/>
    <n v="5.353600000000001"/>
    <n v="1.110555555555556"/>
    <n v="1"/>
    <n v="0"/>
    <n v="0"/>
    <n v="0"/>
    <s v="Sun 23-Aug-2020"/>
  </r>
  <r>
    <d v="2020-08-24T00:00:00"/>
    <s v="24 Mon"/>
    <x v="7"/>
    <x v="2"/>
    <n v="10897"/>
    <n v="3.335833333333353"/>
    <n v="7.849859999999997"/>
    <n v="3.335833333333353"/>
    <n v="6.286489999999997"/>
    <n v="1.3336111111111111"/>
    <n v="1"/>
    <n v="0"/>
    <n v="0"/>
    <n v="0"/>
    <s v="Mon 24-Aug-2020"/>
  </r>
  <r>
    <d v="2020-08-25T00:00:00"/>
    <s v="25 Tue"/>
    <x v="7"/>
    <x v="2"/>
    <n v="11361"/>
    <n v="2.2044444444444449"/>
    <n v="9.0634399999999982"/>
    <n v="2.2044444444444449"/>
    <n v="8.7301500000000019"/>
    <n v="1.740555555555555"/>
    <n v="1"/>
    <n v="0"/>
    <n v="0"/>
    <n v="1"/>
    <s v="Tue 25-Aug-2020"/>
  </r>
  <r>
    <d v="2020-08-26T00:00:00"/>
    <s v="26 Wed"/>
    <x v="7"/>
    <x v="2"/>
    <n v="10377"/>
    <n v="2.808888888888927"/>
    <n v="8.1013800000000007"/>
    <n v="2.808888888888927"/>
    <n v="7.3508800000000019"/>
    <n v="1.5283333333333331"/>
    <n v="1"/>
    <n v="0"/>
    <n v="0"/>
    <n v="0"/>
    <s v="Wed 26-Aug-2020"/>
  </r>
  <r>
    <d v="2020-08-27T00:00:00"/>
    <s v="27 Thu"/>
    <x v="7"/>
    <x v="2"/>
    <n v="10881"/>
    <n v="2.832500000000012"/>
    <n v="8.610640000000009"/>
    <n v="2.832500000000012"/>
    <n v="7.3340100000000064"/>
    <n v="1.448055555555555"/>
    <n v="1"/>
    <n v="0"/>
    <n v="0"/>
    <n v="1"/>
    <s v="Thu 27-Aug-2020"/>
  </r>
  <r>
    <d v="2020-08-28T00:00:00"/>
    <s v="28 Fri"/>
    <x v="7"/>
    <x v="2"/>
    <n v="9586"/>
    <n v="2.5325000000000308"/>
    <n v="7.6170500000000034"/>
    <n v="2.5325000000000308"/>
    <n v="6.969090000000004"/>
    <n v="1.497222222222222"/>
    <n v="0"/>
    <n v="0"/>
    <n v="0"/>
    <n v="0"/>
    <s v="Fri 28-Aug-2020"/>
  </r>
  <r>
    <d v="2020-08-29T00:00:00"/>
    <s v="29 Sat"/>
    <x v="7"/>
    <x v="2"/>
    <n v="10471"/>
    <n v="3.0163888888889239"/>
    <n v="8.1865799999999993"/>
    <n v="3.0163888888889239"/>
    <n v="7.4433399999999992"/>
    <n v="1.468055555555555"/>
    <n v="1"/>
    <n v="0"/>
    <n v="0"/>
    <n v="1"/>
    <s v="Sat 29-Aug-2020"/>
  </r>
  <r>
    <d v="2020-08-30T00:00:00"/>
    <s v="30 Sun"/>
    <x v="7"/>
    <x v="2"/>
    <n v="8780"/>
    <n v="2.5313888888888929"/>
    <n v="6.7512700000000008"/>
    <n v="2.5313888888888929"/>
    <n v="5.8562800000000008"/>
    <n v="1.2044444444444451"/>
    <n v="0"/>
    <n v="0"/>
    <n v="0"/>
    <n v="0"/>
    <s v="Sun 30-Aug-2020"/>
  </r>
  <r>
    <d v="2020-08-31T00:00:00"/>
    <s v="31 Mon"/>
    <x v="7"/>
    <x v="2"/>
    <n v="9480"/>
    <n v="2.298888888888905"/>
    <n v="7.3252699999999944"/>
    <n v="2.298888888888905"/>
    <n v="6.9696999999999951"/>
    <n v="1.4994444444444439"/>
    <n v="0"/>
    <n v="0"/>
    <n v="0"/>
    <n v="0"/>
    <s v="Mon 31-Aug-2020"/>
  </r>
  <r>
    <d v="2020-09-01T00:00:00"/>
    <s v="01 Tue"/>
    <x v="8"/>
    <x v="2"/>
    <n v="11656"/>
    <n v="3.029722222222222"/>
    <n v="9.1113700000000009"/>
    <n v="3.029722222222222"/>
    <n v="8.4263999999999992"/>
    <n v="1.649444444444444"/>
    <n v="1"/>
    <n v="0"/>
    <n v="0"/>
    <n v="1"/>
    <s v="Tue 01-Sep-2020"/>
  </r>
  <r>
    <d v="2020-09-02T00:00:00"/>
    <s v="02 Wed"/>
    <x v="8"/>
    <x v="2"/>
    <n v="10013"/>
    <n v="2.2458333333333349"/>
    <n v="7.8230500000000003"/>
    <n v="2.2458333333333358"/>
    <n v="7.1087499999999988"/>
    <n v="1.393888888888889"/>
    <n v="1"/>
    <n v="0"/>
    <n v="0"/>
    <n v="1"/>
    <s v="Wed 02-Sep-2020"/>
  </r>
  <r>
    <d v="2020-09-03T00:00:00"/>
    <s v="03 Thu"/>
    <x v="8"/>
    <x v="2"/>
    <n v="18540"/>
    <n v="4.2763888888889046"/>
    <n v="13.89188"/>
    <n v="4.2763888888889046"/>
    <n v="13.0398"/>
    <n v="2.8211111111111289"/>
    <n v="1"/>
    <n v="0"/>
    <n v="0"/>
    <n v="0"/>
    <s v="Thu 03-Sep-2020"/>
  </r>
  <r>
    <d v="2020-09-04T00:00:00"/>
    <s v="04 Fri"/>
    <x v="8"/>
    <x v="2"/>
    <n v="8409"/>
    <n v="2.0427777777777778"/>
    <n v="5.9775199999999966"/>
    <n v="2.0427777777777778"/>
    <n v="5.6242499999999973"/>
    <n v="1.278888888888889"/>
    <n v="0"/>
    <n v="0"/>
    <n v="0"/>
    <n v="0"/>
    <s v="Fri 04-Sep-2020"/>
  </r>
  <r>
    <d v="2020-09-05T00:00:00"/>
    <s v="05 Sat"/>
    <x v="8"/>
    <x v="2"/>
    <n v="10246"/>
    <n v="2.2722222222222341"/>
    <n v="7.7557099999999934"/>
    <n v="2.2722222222222341"/>
    <n v="7.137879999999992"/>
    <n v="1.4741666666666671"/>
    <n v="1"/>
    <n v="0"/>
    <n v="0"/>
    <n v="0"/>
    <s v="Sat 05-Sep-2020"/>
  </r>
  <r>
    <d v="2020-09-06T00:00:00"/>
    <s v="06 Sun"/>
    <x v="8"/>
    <x v="2"/>
    <n v="10160"/>
    <n v="3.107500000000039"/>
    <n v="7.2879399999999963"/>
    <n v="3.107500000000039"/>
    <n v="6.2912799999999969"/>
    <n v="1.375833333333333"/>
    <n v="1"/>
    <n v="0"/>
    <n v="0"/>
    <n v="0"/>
    <s v="Sun 06-Sep-2020"/>
  </r>
  <r>
    <d v="2020-09-07T00:00:00"/>
    <s v="07 Mon"/>
    <x v="8"/>
    <x v="2"/>
    <n v="7266"/>
    <n v="1.56"/>
    <n v="5.3731600000000004"/>
    <n v="1.56"/>
    <n v="5.0364900000000006"/>
    <n v="1.1136111111111111"/>
    <n v="0"/>
    <n v="0"/>
    <n v="0"/>
    <n v="0"/>
    <s v="Mon 07-Sep-2020"/>
  </r>
  <r>
    <d v="2020-09-08T00:00:00"/>
    <s v="08 Tue"/>
    <x v="8"/>
    <x v="2"/>
    <n v="11445"/>
    <n v="2.9597222222222319"/>
    <n v="7.7514600000000042"/>
    <n v="2.9597222222222319"/>
    <n v="6.765260000000004"/>
    <n v="1.6897222222222219"/>
    <n v="1"/>
    <n v="0"/>
    <n v="0"/>
    <n v="0"/>
    <s v="Tue 08-Sep-2020"/>
  </r>
  <r>
    <d v="2020-09-09T00:00:00"/>
    <s v="09 Wed"/>
    <x v="8"/>
    <x v="2"/>
    <n v="7246"/>
    <n v="1.652222222222222"/>
    <n v="5.7363899999999992"/>
    <n v="1.652222222222222"/>
    <n v="5.1294300000000002"/>
    <n v="1.008055555555555"/>
    <n v="0"/>
    <n v="0"/>
    <n v="0"/>
    <n v="1"/>
    <s v="Wed 09-Sep-2020"/>
  </r>
  <r>
    <d v="2020-09-10T00:00:00"/>
    <s v="10 Thu"/>
    <x v="8"/>
    <x v="2"/>
    <n v="12864"/>
    <n v="3.963333333333352"/>
    <n v="9.7424100000000049"/>
    <n v="3.963333333333352"/>
    <n v="8.4639499999999988"/>
    <n v="1.8086111111111109"/>
    <n v="1"/>
    <n v="0"/>
    <n v="0"/>
    <n v="0"/>
    <s v="Thu 10-Sep-2020"/>
  </r>
  <r>
    <d v="2020-09-11T00:00:00"/>
    <s v="11 Fri"/>
    <x v="8"/>
    <x v="2"/>
    <n v="9889"/>
    <n v="2.8144444444444789"/>
    <n v="7.524149999999997"/>
    <n v="2.8272222222222418"/>
    <n v="6.4225499999999984"/>
    <n v="1.2947222222222221"/>
    <n v="0"/>
    <n v="0"/>
    <n v="0"/>
    <n v="0"/>
    <s v="Fri 11-Sep-2020"/>
  </r>
  <r>
    <d v="2020-09-12T00:00:00"/>
    <s v="12 Sat"/>
    <x v="8"/>
    <x v="2"/>
    <n v="12066"/>
    <n v="3.3305555555555539"/>
    <n v="8.5756599999999992"/>
    <n v="3.3305555555555539"/>
    <n v="7.2250399999999999"/>
    <n v="1.8444444444444441"/>
    <n v="1"/>
    <n v="0"/>
    <n v="0"/>
    <n v="0"/>
    <s v="Sat 12-Sep-2020"/>
  </r>
  <r>
    <d v="2020-09-13T00:00:00"/>
    <s v="13 Sun"/>
    <x v="8"/>
    <x v="2"/>
    <n v="12203"/>
    <n v="2.5150000000000099"/>
    <n v="8.9447200000000038"/>
    <n v="2.5150000000000099"/>
    <n v="8.1475100000000005"/>
    <n v="1.752222222222223"/>
    <n v="1"/>
    <n v="0"/>
    <n v="0"/>
    <n v="0"/>
    <s v="Sun 13-Sep-2020"/>
  </r>
  <r>
    <d v="2020-09-14T00:00:00"/>
    <s v="14 Mon"/>
    <x v="8"/>
    <x v="2"/>
    <n v="1160"/>
    <n v="0.99722222222222223"/>
    <n v="0.73286000000000007"/>
    <n v="0.99722222222222223"/>
    <n v="5.2789999999999997E-2"/>
    <n v="1.6111111111111111E-2"/>
    <n v="0"/>
    <n v="1"/>
    <n v="1"/>
    <n v="0"/>
    <s v="Mon 14-Sep-2020"/>
  </r>
  <r>
    <d v="2020-09-15T00:00:00"/>
    <s v="15 Tue"/>
    <x v="8"/>
    <x v="2"/>
    <n v="12976"/>
    <n v="2.8569444444444652"/>
    <n v="10.228310000000009"/>
    <n v="2.8569444444444652"/>
    <n v="9.7068600000000078"/>
    <n v="1.997222222222222"/>
    <n v="1"/>
    <n v="0"/>
    <n v="0"/>
    <n v="0"/>
    <s v="Tue 15-Sep-2020"/>
  </r>
  <r>
    <d v="2020-09-16T00:00:00"/>
    <s v="16 Wed"/>
    <x v="8"/>
    <x v="2"/>
    <n v="10324"/>
    <n v="2.836666666666666"/>
    <n v="7.86008"/>
    <n v="2.836666666666666"/>
    <n v="7.2111900000000002"/>
    <n v="1.5488888888888881"/>
    <n v="1"/>
    <n v="0"/>
    <n v="0"/>
    <n v="0"/>
    <s v="Wed 16-Sep-2020"/>
  </r>
  <r>
    <d v="2020-09-17T00:00:00"/>
    <s v="17 Thu"/>
    <x v="8"/>
    <x v="2"/>
    <n v="12240"/>
    <n v="3.446666666666677"/>
    <n v="9.319449999999998"/>
    <n v="3.446666666666677"/>
    <n v="8.624229999999999"/>
    <n v="1.921944444444444"/>
    <n v="1"/>
    <n v="0"/>
    <n v="0"/>
    <n v="0"/>
    <s v="Thu 17-Sep-2020"/>
  </r>
  <r>
    <d v="2020-09-18T00:00:00"/>
    <s v="18 Fri"/>
    <x v="8"/>
    <x v="2"/>
    <n v="9593"/>
    <n v="1.816944444444444"/>
    <n v="7.9237999999999884"/>
    <n v="1.816944444444444"/>
    <n v="7.5564499999999866"/>
    <n v="1.4169444444444439"/>
    <n v="0"/>
    <n v="0"/>
    <n v="0"/>
    <n v="1"/>
    <s v="Fri 18-Sep-2020"/>
  </r>
  <r>
    <d v="2020-09-19T00:00:00"/>
    <s v="19 Sat"/>
    <x v="8"/>
    <x v="2"/>
    <n v="687"/>
    <n v="0.56722222222222218"/>
    <n v="0.43417000000000011"/>
    <n v="0.56722222222222218"/>
    <n v="3.4009999999999999E-2"/>
    <n v="5.5555555555555558E-3"/>
    <n v="0"/>
    <n v="1"/>
    <n v="1"/>
    <n v="1"/>
    <s v="Sat 19-Sep-2020"/>
  </r>
  <r>
    <d v="2020-09-20T00:00:00"/>
    <s v="20 Sun"/>
    <x v="8"/>
    <x v="2"/>
    <n v="10772"/>
    <n v="2.1941666666666721"/>
    <n v="9.024519999999999"/>
    <n v="2.1941666666666721"/>
    <n v="8.1901100000000024"/>
    <n v="1.4613888888888891"/>
    <n v="1"/>
    <n v="0"/>
    <n v="0"/>
    <n v="1"/>
    <s v="Sun 20-Sep-2020"/>
  </r>
  <r>
    <d v="2020-09-21T00:00:00"/>
    <s v="21 Mon"/>
    <x v="8"/>
    <x v="2"/>
    <n v="9618"/>
    <n v="2.4838888888889059"/>
    <n v="7.5559600000000016"/>
    <n v="2.4838888888889059"/>
    <n v="6.4592000000000036"/>
    <n v="1.2911111111111111"/>
    <n v="0"/>
    <n v="0"/>
    <n v="0"/>
    <n v="1"/>
    <s v="Mon 21-Sep-2020"/>
  </r>
  <r>
    <d v="2020-09-22T00:00:00"/>
    <s v="22 Tue"/>
    <x v="8"/>
    <x v="2"/>
    <n v="9519"/>
    <n v="2.4741666666666671"/>
    <n v="7.4033700000000007"/>
    <n v="2.4741666666666671"/>
    <n v="6.5787499999999994"/>
    <n v="1.371944444444444"/>
    <n v="0"/>
    <n v="0"/>
    <n v="0"/>
    <n v="0"/>
    <s v="Tue 22-Sep-2020"/>
  </r>
  <r>
    <d v="2020-09-23T00:00:00"/>
    <s v="23 Wed"/>
    <x v="8"/>
    <x v="2"/>
    <n v="844"/>
    <n v="0.64222222222222225"/>
    <n v="0.54564999999999997"/>
    <n v="0.64222222222222225"/>
    <n v="7.7229999999999993E-2"/>
    <n v="1.6944444444444439E-2"/>
    <n v="0"/>
    <n v="1"/>
    <n v="1"/>
    <n v="0"/>
    <s v="Wed 23-Sep-2020"/>
  </r>
  <r>
    <d v="2020-09-24T00:00:00"/>
    <s v="24 Thu"/>
    <x v="8"/>
    <x v="2"/>
    <n v="14170"/>
    <n v="4.0369444444444644"/>
    <n v="11.223549999999999"/>
    <n v="4.0369444444444644"/>
    <n v="9.8816899999999954"/>
    <n v="1.924444444444444"/>
    <n v="1"/>
    <n v="0"/>
    <n v="0"/>
    <n v="1"/>
    <s v="Thu 24-Sep-2020"/>
  </r>
  <r>
    <d v="2020-09-25T00:00:00"/>
    <s v="25 Fri"/>
    <x v="8"/>
    <x v="2"/>
    <n v="9914"/>
    <n v="2.376666666666682"/>
    <n v="7.6530699999999996"/>
    <n v="2.376666666666682"/>
    <n v="7.0008499999999989"/>
    <n v="1.4352777777777781"/>
    <n v="0"/>
    <n v="0"/>
    <n v="0"/>
    <n v="0"/>
    <s v="Fri 25-Sep-2020"/>
  </r>
  <r>
    <d v="2020-09-26T00:00:00"/>
    <s v="26 Sat"/>
    <x v="8"/>
    <x v="2"/>
    <n v="10500"/>
    <n v="2.6752777777777781"/>
    <n v="8.4690599999999989"/>
    <n v="2.6752777777777781"/>
    <n v="7.5672900000000007"/>
    <n v="1.5013888888888891"/>
    <n v="1"/>
    <n v="0"/>
    <n v="0"/>
    <n v="1"/>
    <s v="Sat 26-Sep-2020"/>
  </r>
  <r>
    <d v="2020-09-27T00:00:00"/>
    <s v="27 Sun"/>
    <x v="8"/>
    <x v="2"/>
    <n v="12785"/>
    <n v="3.7180555555555621"/>
    <n v="9.9116699999999991"/>
    <n v="3.7180555555555621"/>
    <n v="8.6409300000000009"/>
    <n v="1.739166666666667"/>
    <n v="1"/>
    <n v="0"/>
    <n v="0"/>
    <n v="0"/>
    <s v="Sun 27-Sep-2020"/>
  </r>
  <r>
    <d v="2020-09-28T00:00:00"/>
    <s v="28 Mon"/>
    <x v="8"/>
    <x v="2"/>
    <n v="10380"/>
    <n v="2.142500000000009"/>
    <n v="8.1833399999999958"/>
    <n v="2.142500000000009"/>
    <n v="7.7276199999999964"/>
    <n v="1.524444444444444"/>
    <n v="1"/>
    <n v="0"/>
    <n v="0"/>
    <n v="1"/>
    <s v="Mon 28-Sep-2020"/>
  </r>
  <r>
    <d v="2020-09-29T00:00:00"/>
    <s v="29 Tue"/>
    <x v="8"/>
    <x v="2"/>
    <n v="10547"/>
    <n v="2.4755555555555899"/>
    <n v="8.0006099999999982"/>
    <n v="2.4755555555555899"/>
    <n v="7.3250700000000002"/>
    <n v="1.5772222222222221"/>
    <n v="1"/>
    <n v="0"/>
    <n v="0"/>
    <n v="0"/>
    <s v="Tue 29-Sep-2020"/>
  </r>
  <r>
    <d v="2020-09-30T00:00:00"/>
    <s v="30 Wed"/>
    <x v="8"/>
    <x v="2"/>
    <n v="1005"/>
    <n v="1.0447222222222221"/>
    <n v="0.67174"/>
    <n v="1.0447222222222221"/>
    <n v="6.3909999999999995E-2"/>
    <n v="1.555555555555556E-2"/>
    <n v="0"/>
    <n v="1"/>
    <n v="1"/>
    <n v="0"/>
    <s v="Wed 30-Sep-2020"/>
  </r>
  <r>
    <d v="2020-10-01T00:00:00"/>
    <s v="01 Thu"/>
    <x v="9"/>
    <x v="2"/>
    <n v="11329"/>
    <n v="3.1016666666666768"/>
    <n v="8.8159800000000086"/>
    <n v="3.1016666666666768"/>
    <n v="8.0776400000000006"/>
    <n v="1.756111111111111"/>
    <n v="1"/>
    <n v="0"/>
    <n v="0"/>
    <n v="0"/>
    <s v="Thu 01-Oct-2020"/>
  </r>
  <r>
    <d v="2020-10-02T00:00:00"/>
    <s v="02 Fri"/>
    <x v="9"/>
    <x v="2"/>
    <n v="11420"/>
    <n v="2.806388888888927"/>
    <n v="8.9163700000000023"/>
    <n v="2.806388888888927"/>
    <n v="8.2833499999999969"/>
    <n v="1.6805555555555549"/>
    <n v="1"/>
    <n v="0"/>
    <n v="0"/>
    <n v="0"/>
    <s v="Fri 02-Oct-2020"/>
  </r>
  <r>
    <d v="2020-10-03T00:00:00"/>
    <s v="03 Sat"/>
    <x v="9"/>
    <x v="2"/>
    <n v="9956"/>
    <n v="2.7602777777778229"/>
    <n v="7.4965799999999971"/>
    <n v="2.7602777777778229"/>
    <n v="6.3696299999999972"/>
    <n v="1.3544444444444439"/>
    <n v="0"/>
    <n v="0"/>
    <n v="0"/>
    <n v="0"/>
    <s v="Sat 03-Oct-2020"/>
  </r>
  <r>
    <d v="2020-10-04T00:00:00"/>
    <s v="04 Sun"/>
    <x v="9"/>
    <x v="2"/>
    <n v="13155"/>
    <n v="3.424722222222242"/>
    <n v="9.9702400000000075"/>
    <n v="3.424722222222242"/>
    <n v="9.0632100000000069"/>
    <n v="1.8991666666666669"/>
    <n v="1"/>
    <n v="0"/>
    <n v="0"/>
    <n v="0"/>
    <s v="Sun 04-Oct-2020"/>
  </r>
  <r>
    <d v="2020-10-05T00:00:00"/>
    <s v="05 Mon"/>
    <x v="9"/>
    <x v="2"/>
    <n v="12614"/>
    <n v="2.8375000000000181"/>
    <n v="9.9454000000000011"/>
    <n v="2.8375000000000181"/>
    <n v="9.1890400000000021"/>
    <n v="1.8197222222222209"/>
    <n v="1"/>
    <n v="0"/>
    <n v="0"/>
    <n v="1"/>
    <s v="Mon 05-Oct-2020"/>
  </r>
  <r>
    <d v="2020-10-06T00:00:00"/>
    <s v="06 Tue"/>
    <x v="9"/>
    <x v="2"/>
    <n v="14476"/>
    <n v="2.571944444444445"/>
    <n v="11.55716000000001"/>
    <n v="2.571944444444445"/>
    <n v="11.41566000000001"/>
    <n v="2.259722222222222"/>
    <n v="1"/>
    <n v="0"/>
    <n v="0"/>
    <n v="1"/>
    <s v="Tue 06-Oct-2020"/>
  </r>
  <r>
    <d v="2020-10-07T00:00:00"/>
    <s v="07 Wed"/>
    <x v="9"/>
    <x v="2"/>
    <n v="14241"/>
    <n v="2.650000000000003"/>
    <n v="11.31939"/>
    <n v="2.650000000000003"/>
    <n v="11.05973"/>
    <n v="2.2225000000000028"/>
    <n v="1"/>
    <n v="0"/>
    <n v="0"/>
    <n v="0"/>
    <s v="Wed 07-Oct-2020"/>
  </r>
  <r>
    <d v="2020-10-08T00:00:00"/>
    <s v="08 Thu"/>
    <x v="9"/>
    <x v="2"/>
    <n v="14754"/>
    <n v="3.7944444444444558"/>
    <n v="11.52933"/>
    <n v="3.7944444444444558"/>
    <n v="10.102180000000001"/>
    <n v="1.996388888888889"/>
    <n v="1"/>
    <n v="0"/>
    <n v="0"/>
    <n v="1"/>
    <s v="Thu 08-Oct-2020"/>
  </r>
  <r>
    <d v="2020-10-09T00:00:00"/>
    <s v="09 Fri"/>
    <x v="9"/>
    <x v="2"/>
    <n v="10193"/>
    <n v="2.1252777777777769"/>
    <n v="8.1164700000000032"/>
    <n v="2.1252777777777769"/>
    <n v="7.8515900000000034"/>
    <n v="1.569166666666667"/>
    <n v="1"/>
    <n v="0"/>
    <n v="0"/>
    <n v="1"/>
    <s v="Fri 09-Oct-2020"/>
  </r>
  <r>
    <d v="2020-10-10T00:00:00"/>
    <s v="10 Sat"/>
    <x v="9"/>
    <x v="2"/>
    <n v="10595"/>
    <n v="2.7830555555555909"/>
    <n v="8.3143300000000036"/>
    <n v="2.7830555555555909"/>
    <n v="7.2052900000000077"/>
    <n v="1.375"/>
    <n v="1"/>
    <n v="0"/>
    <n v="0"/>
    <n v="1"/>
    <s v="Sat 10-Oct-2020"/>
  </r>
  <r>
    <d v="2020-10-11T00:00:00"/>
    <s v="11 Sun"/>
    <x v="9"/>
    <x v="2"/>
    <n v="16843"/>
    <n v="4.5316666666667142"/>
    <n v="12.22237999999998"/>
    <n v="4.5316666666667142"/>
    <n v="10.139809999999979"/>
    <n v="2.2497222222222311"/>
    <n v="1"/>
    <n v="0"/>
    <n v="0"/>
    <n v="0"/>
    <s v="Sun 11-Oct-2020"/>
  </r>
  <r>
    <d v="2020-10-12T00:00:00"/>
    <s v="12 Mon"/>
    <x v="9"/>
    <x v="2"/>
    <n v="10518"/>
    <n v="2.49277777777779"/>
    <n v="8.0750299999999982"/>
    <n v="2.49277777777779"/>
    <n v="7.4262399999999991"/>
    <n v="1.6333333333333331"/>
    <n v="1"/>
    <n v="0"/>
    <n v="0"/>
    <n v="0"/>
    <s v="Mon 12-Oct-2020"/>
  </r>
  <r>
    <d v="2020-10-13T00:00:00"/>
    <s v="13 Tue"/>
    <x v="9"/>
    <x v="2"/>
    <n v="12034"/>
    <n v="2.641111111111111"/>
    <n v="9.082390000000002"/>
    <n v="2.641111111111111"/>
    <n v="8.652490000000002"/>
    <n v="1.7866666666666671"/>
    <n v="1"/>
    <n v="0"/>
    <n v="0"/>
    <n v="0"/>
    <s v="Tue 13-Oct-2020"/>
  </r>
  <r>
    <d v="2020-10-14T00:00:00"/>
    <s v="14 Wed"/>
    <x v="9"/>
    <x v="2"/>
    <n v="13250"/>
    <n v="3.3752777777777778"/>
    <n v="10.011200000000001"/>
    <n v="3.3752777777777778"/>
    <n v="8.7641399999999976"/>
    <n v="1.881388888888889"/>
    <n v="1"/>
    <n v="0"/>
    <n v="0"/>
    <n v="0"/>
    <s v="Wed 14-Oct-2020"/>
  </r>
  <r>
    <d v="2020-10-15T00:00:00"/>
    <s v="15 Thu"/>
    <x v="9"/>
    <x v="2"/>
    <n v="15815"/>
    <n v="3.569444444444466"/>
    <n v="12.03457"/>
    <n v="3.569444444444466"/>
    <n v="10.55027000000001"/>
    <n v="2.28833333333335"/>
    <n v="1"/>
    <n v="0"/>
    <n v="0"/>
    <n v="0"/>
    <s v="Thu 15-Oct-2020"/>
  </r>
  <r>
    <d v="2020-10-16T00:00:00"/>
    <s v="16 Fri"/>
    <x v="9"/>
    <x v="2"/>
    <n v="831"/>
    <n v="1.171944444444444"/>
    <n v="0.53966999999999987"/>
    <n v="1.171944444444444"/>
    <n v="1.8319999999999999E-2"/>
    <n v="1.944444444444444E-3"/>
    <n v="0"/>
    <n v="1"/>
    <n v="1"/>
    <n v="1"/>
    <s v="Fri 16-Oct-2020"/>
  </r>
  <r>
    <d v="2020-10-17T00:00:00"/>
    <s v="17 Sat"/>
    <x v="9"/>
    <x v="2"/>
    <n v="2582"/>
    <n v="1.991944444444445"/>
    <n v="1.7383"/>
    <n v="1.991944444444445"/>
    <n v="4.7190000000000003E-2"/>
    <n v="1.0555555555555559E-2"/>
    <n v="0"/>
    <n v="1"/>
    <n v="2"/>
    <n v="0"/>
    <s v="Sat 17-Oct-2020"/>
  </r>
  <r>
    <d v="2020-10-18T00:00:00"/>
    <s v="18 Sun"/>
    <x v="9"/>
    <x v="2"/>
    <n v="11695"/>
    <n v="2.8961111111111189"/>
    <n v="8.1381299999999985"/>
    <n v="2.8961111111111189"/>
    <n v="7.3535699999999986"/>
    <n v="1.7513888888888891"/>
    <n v="1"/>
    <n v="0"/>
    <n v="0"/>
    <n v="0"/>
    <s v="Sun 18-Oct-2020"/>
  </r>
  <r>
    <d v="2020-10-19T00:00:00"/>
    <s v="19 Mon"/>
    <x v="9"/>
    <x v="2"/>
    <n v="9439"/>
    <n v="4.4747222222222787"/>
    <n v="6.4296499999999934"/>
    <n v="4.4747222222222787"/>
    <n v="5.1181799999999944"/>
    <n v="1.257777777777777"/>
    <n v="0"/>
    <n v="0"/>
    <n v="0"/>
    <n v="0"/>
    <s v="Mon 19-Oct-2020"/>
  </r>
  <r>
    <d v="2020-10-20T00:00:00"/>
    <s v="20 Tue"/>
    <x v="9"/>
    <x v="2"/>
    <n v="9263"/>
    <n v="2.5888888888889139"/>
    <n v="6.4426799999999966"/>
    <n v="2.5888888888889139"/>
    <n v="5.0822699999999994"/>
    <n v="1.2847222222222221"/>
    <n v="0"/>
    <n v="0"/>
    <n v="0"/>
    <n v="0"/>
    <s v="Tue 20-Oct-2020"/>
  </r>
  <r>
    <d v="2020-10-21T00:00:00"/>
    <s v="21 Wed"/>
    <x v="9"/>
    <x v="2"/>
    <n v="4103"/>
    <n v="0.96833333333333327"/>
    <n v="3.0498500000000002"/>
    <n v="0.96833333333333327"/>
    <n v="2.8439800000000002"/>
    <n v="0.6694444444444444"/>
    <n v="0"/>
    <n v="0"/>
    <n v="0"/>
    <n v="0"/>
    <s v="Wed 21-Oct-2020"/>
  </r>
  <r>
    <d v="2020-10-22T00:00:00"/>
    <s v="22 Thu"/>
    <x v="9"/>
    <x v="2"/>
    <n v="3793"/>
    <n v="1.545277777777778"/>
    <n v="2.36503"/>
    <n v="1.545277777777778"/>
    <n v="1.01694"/>
    <n v="0.299722222222222"/>
    <n v="0"/>
    <n v="0"/>
    <n v="0"/>
    <n v="0"/>
    <s v="Thu 22-Oct-2020"/>
  </r>
  <r>
    <d v="2020-10-23T00:00:00"/>
    <s v="23 Fri"/>
    <x v="9"/>
    <x v="2"/>
    <n v="9974"/>
    <n v="2.194999999999999"/>
    <n v="7.0538599999999976"/>
    <n v="2.194999999999999"/>
    <n v="6.2820899999999984"/>
    <n v="1.405833333333333"/>
    <n v="0"/>
    <n v="0"/>
    <n v="0"/>
    <n v="0"/>
    <s v="Fri 23-Oct-2020"/>
  </r>
  <r>
    <d v="2020-10-24T00:00:00"/>
    <s v="24 Sat"/>
    <x v="9"/>
    <x v="2"/>
    <n v="8653"/>
    <n v="2.369166666666668"/>
    <n v="6.5186900000000003"/>
    <n v="2.369166666666668"/>
    <n v="5.5148899999999994"/>
    <n v="1.1763888888888889"/>
    <n v="0"/>
    <n v="0"/>
    <n v="0"/>
    <n v="0"/>
    <s v="Sat 24-Oct-2020"/>
  </r>
  <r>
    <d v="2020-10-25T00:00:00"/>
    <s v="25 Sun"/>
    <x v="9"/>
    <x v="2"/>
    <n v="10472"/>
    <n v="2.3566666666666891"/>
    <n v="8.5053599999999907"/>
    <n v="2.3566666666666891"/>
    <n v="7.9950800000000033"/>
    <n v="1.5366666666666671"/>
    <n v="1"/>
    <n v="0"/>
    <n v="0"/>
    <n v="1"/>
    <s v="Sun 25-Oct-2020"/>
  </r>
  <r>
    <d v="2020-10-26T00:00:00"/>
    <s v="26 Mon"/>
    <x v="9"/>
    <x v="2"/>
    <n v="12937"/>
    <n v="2.374166666666667"/>
    <n v="10.89467"/>
    <n v="2.374166666666667"/>
    <n v="10.464510000000001"/>
    <n v="1.9555555555555559"/>
    <n v="1"/>
    <n v="0"/>
    <n v="0"/>
    <n v="1"/>
    <s v="Mon 26-Oct-2020"/>
  </r>
  <r>
    <d v="2020-10-27T00:00:00"/>
    <s v="27 Tue"/>
    <x v="9"/>
    <x v="2"/>
    <n v="13347"/>
    <n v="2.530555555555555"/>
    <n v="11.21758"/>
    <n v="2.530555555555555"/>
    <n v="10.736599999999999"/>
    <n v="2.013611111111111"/>
    <n v="1"/>
    <n v="0"/>
    <n v="0"/>
    <n v="1"/>
    <s v="Tue 27-Oct-2020"/>
  </r>
  <r>
    <d v="2020-10-28T00:00:00"/>
    <s v="28 Wed"/>
    <x v="9"/>
    <x v="2"/>
    <n v="3752"/>
    <n v="4.6188888888888906"/>
    <n v="2.4144100000000002"/>
    <n v="4.6188888888888906"/>
    <n v="9.6800000000000011E-2"/>
    <n v="3.0277777777777772E-2"/>
    <n v="0"/>
    <n v="0"/>
    <n v="0"/>
    <n v="0"/>
    <s v="Wed 28-Oct-2020"/>
  </r>
  <r>
    <d v="2020-10-29T00:00:00"/>
    <s v="29 Thu"/>
    <x v="9"/>
    <x v="2"/>
    <n v="16791"/>
    <n v="3.9025000000000132"/>
    <n v="12.19515"/>
    <n v="3.9025000000000132"/>
    <n v="10.751279999999991"/>
    <n v="2.4800000000000129"/>
    <n v="1"/>
    <n v="0"/>
    <n v="0"/>
    <n v="0"/>
    <s v="Thu 29-Oct-2020"/>
  </r>
  <r>
    <d v="2020-10-30T00:00:00"/>
    <s v="30 Fri"/>
    <x v="9"/>
    <x v="2"/>
    <n v="14126"/>
    <n v="3.2669444444444631"/>
    <n v="10.14193"/>
    <n v="3.2669444444444631"/>
    <n v="9.4289400000000079"/>
    <n v="2.1644444444444599"/>
    <n v="1"/>
    <n v="0"/>
    <n v="0"/>
    <n v="0"/>
    <s v="Fri 30-Oct-2020"/>
  </r>
  <r>
    <d v="2020-10-31T00:00:00"/>
    <s v="31 Sat"/>
    <x v="9"/>
    <x v="2"/>
    <n v="10050"/>
    <n v="2.0819444444444448"/>
    <n v="7.6139499999999964"/>
    <n v="2.0819444444444448"/>
    <n v="7.3287699999999969"/>
    <n v="1.6361111111111111"/>
    <n v="1"/>
    <n v="0"/>
    <n v="0"/>
    <n v="0"/>
    <s v="Sat 31-Oct-2020"/>
  </r>
  <r>
    <d v="2020-11-01T00:00:00"/>
    <s v="01 Sun"/>
    <x v="10"/>
    <x v="2"/>
    <n v="13093"/>
    <n v="2.7391666666666801"/>
    <n v="9.1985900000000047"/>
    <n v="2.7391666666666801"/>
    <n v="8.6418000000000035"/>
    <n v="1.980555555555555"/>
    <n v="1"/>
    <n v="0"/>
    <n v="0"/>
    <n v="0"/>
    <s v="Sun 01-Nov-2020"/>
  </r>
  <r>
    <d v="2020-11-02T00:00:00"/>
    <s v="02 Mon"/>
    <x v="10"/>
    <x v="2"/>
    <n v="10673"/>
    <n v="2.3355555555555561"/>
    <n v="8.156520000000004"/>
    <n v="2.3355555555555561"/>
    <n v="7.8363000000000049"/>
    <n v="1.648611111111111"/>
    <n v="1"/>
    <n v="0"/>
    <n v="0"/>
    <n v="0"/>
    <s v="Mon 02-Nov-2020"/>
  </r>
  <r>
    <d v="2020-11-03T00:00:00"/>
    <s v="03 Tue"/>
    <x v="10"/>
    <x v="2"/>
    <n v="11231"/>
    <n v="3.3025000000000131"/>
    <n v="7.6574800000000014"/>
    <n v="3.3025000000000131"/>
    <n v="6.3906200000000011"/>
    <n v="1.5038888888888879"/>
    <n v="1"/>
    <n v="0"/>
    <n v="0"/>
    <n v="0"/>
    <s v="Tue 03-Nov-2020"/>
  </r>
  <r>
    <d v="2020-11-04T00:00:00"/>
    <s v="04 Wed"/>
    <x v="10"/>
    <x v="2"/>
    <n v="10437"/>
    <n v="2.1074999999999999"/>
    <n v="7.6236799999999993"/>
    <n v="2.1074999999999999"/>
    <n v="7.0352999999999994"/>
    <n v="1.5449999999999999"/>
    <n v="1"/>
    <n v="0"/>
    <n v="0"/>
    <n v="0"/>
    <s v="Wed 04-Nov-2020"/>
  </r>
  <r>
    <d v="2020-11-05T00:00:00"/>
    <s v="05 Thu"/>
    <x v="10"/>
    <x v="2"/>
    <n v="12274"/>
    <n v="2.9849999999999999"/>
    <n v="8.3671199999999981"/>
    <n v="2.9849999999999999"/>
    <n v="7.1526199999999998"/>
    <n v="1.8272222222222221"/>
    <n v="1"/>
    <n v="0"/>
    <n v="0"/>
    <n v="0"/>
    <s v="Thu 05-Nov-2020"/>
  </r>
  <r>
    <d v="2020-11-06T00:00:00"/>
    <s v="06 Fri"/>
    <x v="10"/>
    <x v="2"/>
    <n v="10257"/>
    <n v="2.0091666666666659"/>
    <n v="7.0529800000000016"/>
    <n v="2.0091666666666659"/>
    <n v="6.8777100000000031"/>
    <n v="1.600277777777777"/>
    <n v="1"/>
    <n v="0"/>
    <n v="0"/>
    <n v="0"/>
    <s v="Fri 06-Nov-2020"/>
  </r>
  <r>
    <d v="2020-11-07T00:00:00"/>
    <s v="07 Sat"/>
    <x v="10"/>
    <x v="2"/>
    <n v="10088"/>
    <n v="1.901111111111111"/>
    <n v="7.9176099999999972"/>
    <n v="1.901111111111111"/>
    <n v="7.8068799999999969"/>
    <n v="1.593333333333333"/>
    <n v="1"/>
    <n v="0"/>
    <n v="0"/>
    <n v="0"/>
    <s v="Sat 07-Nov-2020"/>
  </r>
  <r>
    <d v="2020-11-08T00:00:00"/>
    <s v="08 Sun"/>
    <x v="10"/>
    <x v="2"/>
    <n v="12220"/>
    <n v="2.9930555555555571"/>
    <n v="8.6781600000000001"/>
    <n v="2.9930555555555571"/>
    <n v="6.8973500000000012"/>
    <n v="1.5905555555555559"/>
    <n v="1"/>
    <n v="0"/>
    <n v="0"/>
    <n v="0"/>
    <s v="Sun 08-Nov-2020"/>
  </r>
  <r>
    <d v="2020-11-09T00:00:00"/>
    <s v="09 Mon"/>
    <x v="10"/>
    <x v="2"/>
    <n v="9737"/>
    <n v="2.1263888888888891"/>
    <n v="7.3823999999999996"/>
    <n v="2.1263888888888891"/>
    <n v="6.8810199999999986"/>
    <n v="1.5024999999999999"/>
    <n v="0"/>
    <n v="0"/>
    <n v="0"/>
    <n v="0"/>
    <s v="Mon 09-Nov-2020"/>
  </r>
  <r>
    <d v="2020-11-10T00:00:00"/>
    <s v="10 Tue"/>
    <x v="10"/>
    <x v="2"/>
    <n v="9353"/>
    <n v="2.4263888888889031"/>
    <n v="7.1600399999999986"/>
    <n v="2.4263888888889031"/>
    <n v="6.4586600000000001"/>
    <n v="1.388333333333333"/>
    <n v="0"/>
    <n v="0"/>
    <n v="0"/>
    <n v="0"/>
    <s v="Tue 10-Nov-2020"/>
  </r>
  <r>
    <d v="2020-11-11T00:00:00"/>
    <s v="11 Wed"/>
    <x v="10"/>
    <x v="2"/>
    <n v="12388"/>
    <n v="2.7849999999999988"/>
    <n v="9.7115100000000005"/>
    <n v="2.7849999999999988"/>
    <n v="8.98705"/>
    <n v="1.7947222222222221"/>
    <n v="1"/>
    <n v="0"/>
    <n v="0"/>
    <n v="1"/>
    <s v="Wed 11-Nov-2020"/>
  </r>
  <r>
    <d v="2020-11-12T00:00:00"/>
    <s v="12 Thu"/>
    <x v="10"/>
    <x v="2"/>
    <n v="7761"/>
    <n v="1.386666666666666"/>
    <n v="6.1877099999999938"/>
    <n v="1.386666666666666"/>
    <n v="5.930599999999993"/>
    <n v="1.1625000000000001"/>
    <n v="0"/>
    <n v="0"/>
    <n v="0"/>
    <n v="1"/>
    <s v="Thu 12-Nov-2020"/>
  </r>
  <r>
    <d v="2020-11-13T00:00:00"/>
    <s v="13 Fri"/>
    <x v="10"/>
    <x v="2"/>
    <n v="11102"/>
    <n v="2.8619444444444442"/>
    <n v="7.8965099999999993"/>
    <n v="2.8611111111111112"/>
    <n v="6.84063"/>
    <n v="1.621944444444444"/>
    <n v="1"/>
    <n v="0"/>
    <n v="0"/>
    <n v="0"/>
    <s v="Fri 13-Nov-2020"/>
  </r>
  <r>
    <d v="2020-11-14T00:00:00"/>
    <s v="14 Sat"/>
    <x v="10"/>
    <x v="2"/>
    <n v="10214"/>
    <n v="2.1588888888888889"/>
    <n v="7.4449800000000002"/>
    <n v="2.1588888888888889"/>
    <n v="6.6764600000000014"/>
    <n v="1.475277777777777"/>
    <n v="1"/>
    <n v="0"/>
    <n v="0"/>
    <n v="0"/>
    <s v="Sat 14-Nov-2020"/>
  </r>
  <r>
    <d v="2020-11-15T00:00:00"/>
    <s v="15 Sun"/>
    <x v="10"/>
    <x v="2"/>
    <n v="12105"/>
    <n v="2.5136111111111279"/>
    <n v="8.8658300000000096"/>
    <n v="2.5136111111111279"/>
    <n v="8.4526800000000062"/>
    <n v="1.9197222222222221"/>
    <n v="1"/>
    <n v="0"/>
    <n v="0"/>
    <n v="0"/>
    <s v="Sun 15-Nov-2020"/>
  </r>
  <r>
    <d v="2020-11-16T00:00:00"/>
    <s v="16 Mon"/>
    <x v="10"/>
    <x v="2"/>
    <n v="10352"/>
    <n v="2.424722222222222"/>
    <n v="6.7781699999999976"/>
    <n v="2.3997222222222221"/>
    <n v="6.1940400000000002"/>
    <n v="1.508333333333334"/>
    <n v="1"/>
    <n v="0"/>
    <n v="0"/>
    <n v="0"/>
    <s v="Mon 16-Nov-2020"/>
  </r>
  <r>
    <d v="2020-11-17T00:00:00"/>
    <s v="17 Tue"/>
    <x v="10"/>
    <x v="2"/>
    <n v="14532"/>
    <n v="3.7233333333333571"/>
    <n v="10.004689999999989"/>
    <n v="3.6858333333333571"/>
    <n v="8.4254699999999954"/>
    <n v="2.0277777777777768"/>
    <n v="1"/>
    <n v="0"/>
    <n v="0"/>
    <n v="0"/>
    <s v="Tue 17-Nov-2020"/>
  </r>
  <r>
    <d v="2020-11-18T00:00:00"/>
    <s v="18 Wed"/>
    <x v="10"/>
    <x v="2"/>
    <n v="12557"/>
    <n v="2.3080555555555562"/>
    <n v="9.5046000000000017"/>
    <n v="2.3080555555555562"/>
    <n v="9.3080600000000029"/>
    <n v="1.973333333333334"/>
    <n v="1"/>
    <n v="0"/>
    <n v="0"/>
    <n v="0"/>
    <s v="Wed 18-Nov-2020"/>
  </r>
  <r>
    <d v="2020-11-19T00:00:00"/>
    <s v="19 Thu"/>
    <x v="10"/>
    <x v="2"/>
    <n v="12421"/>
    <n v="2.5872222222222399"/>
    <n v="9.2756499999999882"/>
    <n v="2.5872222222222399"/>
    <n v="8.780279999999987"/>
    <n v="1.8738888888888889"/>
    <n v="1"/>
    <n v="0"/>
    <n v="0"/>
    <n v="0"/>
    <s v="Thu 19-Nov-2020"/>
  </r>
  <r>
    <d v="2020-11-20T00:00:00"/>
    <s v="20 Fri"/>
    <x v="10"/>
    <x v="2"/>
    <n v="10650"/>
    <n v="2.0938888888888889"/>
    <n v="7.725289999999994"/>
    <n v="2.0938888888888889"/>
    <n v="7.2719399999999972"/>
    <n v="1.5925"/>
    <n v="1"/>
    <n v="0"/>
    <n v="0"/>
    <n v="0"/>
    <s v="Fri 20-Nov-2020"/>
  </r>
  <r>
    <d v="2020-11-21T00:00:00"/>
    <s v="21 Sat"/>
    <x v="10"/>
    <x v="2"/>
    <n v="22417"/>
    <n v="3.9691666666667231"/>
    <n v="15.97609000000001"/>
    <n v="3.969166666666724"/>
    <n v="15.523810000000021"/>
    <n v="3.4555555555555939"/>
    <n v="1"/>
    <n v="0"/>
    <n v="0"/>
    <n v="0"/>
    <s v="Sat 21-Nov-2020"/>
  </r>
  <r>
    <d v="2020-11-22T00:00:00"/>
    <s v="22 Sun"/>
    <x v="10"/>
    <x v="2"/>
    <n v="10720"/>
    <n v="2.4936111111111212"/>
    <n v="7.1290899999999962"/>
    <n v="2.4936111111111212"/>
    <n v="6.1925599999999958"/>
    <n v="1.4694444444444441"/>
    <n v="1"/>
    <n v="0"/>
    <n v="0"/>
    <n v="0"/>
    <s v="Sun 22-Nov-2020"/>
  </r>
  <r>
    <d v="2020-11-23T00:00:00"/>
    <s v="23 Mon"/>
    <x v="10"/>
    <x v="2"/>
    <n v="10493"/>
    <n v="2.021944444444443"/>
    <n v="7.3880999999999881"/>
    <n v="2.021944444444443"/>
    <n v="7.0308599999999872"/>
    <n v="1.643333333333332"/>
    <n v="1"/>
    <n v="0"/>
    <n v="0"/>
    <n v="0"/>
    <s v="Mon 23-Nov-2020"/>
  </r>
  <r>
    <d v="2020-11-24T00:00:00"/>
    <s v="24 Tue"/>
    <x v="10"/>
    <x v="2"/>
    <n v="10917"/>
    <n v="2.5750000000000179"/>
    <n v="7.796619999999999"/>
    <n v="2.5750000000000179"/>
    <n v="7.0187099999999978"/>
    <n v="1.527222222222222"/>
    <n v="1"/>
    <n v="0"/>
    <n v="0"/>
    <n v="0"/>
    <s v="Tue 24-Nov-2020"/>
  </r>
  <r>
    <d v="2020-11-25T00:00:00"/>
    <s v="25 Wed"/>
    <x v="10"/>
    <x v="2"/>
    <n v="11595"/>
    <n v="2.277500000000011"/>
    <n v="9.0697000000000028"/>
    <n v="2.277500000000011"/>
    <n v="8.6214600000000026"/>
    <n v="1.753333333333333"/>
    <n v="1"/>
    <n v="0"/>
    <n v="0"/>
    <n v="0"/>
    <s v="Wed 25-Nov-2020"/>
  </r>
  <r>
    <d v="2020-11-26T00:00:00"/>
    <s v="26 Thu"/>
    <x v="10"/>
    <x v="2"/>
    <n v="11176"/>
    <n v="2.6138888888889209"/>
    <n v="8.2660400000000021"/>
    <n v="2.6138888888889209"/>
    <n v="7.5211800000000029"/>
    <n v="1.6111111111111109"/>
    <n v="1"/>
    <n v="0"/>
    <n v="0"/>
    <n v="0"/>
    <s v="Thu 26-Nov-2020"/>
  </r>
  <r>
    <d v="2020-11-27T00:00:00"/>
    <s v="27 Fri"/>
    <x v="10"/>
    <x v="2"/>
    <n v="11276"/>
    <n v="2.1094444444444451"/>
    <n v="8.8834999999999997"/>
    <n v="2.1094444444444451"/>
    <n v="8.5760199999999998"/>
    <n v="1.787222222222222"/>
    <n v="1"/>
    <n v="0"/>
    <n v="0"/>
    <n v="0"/>
    <s v="Fri 27-Nov-2020"/>
  </r>
  <r>
    <d v="2020-11-28T00:00:00"/>
    <s v="28 Sat"/>
    <x v="10"/>
    <x v="2"/>
    <n v="13369"/>
    <n v="2.6222222222222409"/>
    <n v="10.329650000000001"/>
    <n v="2.6222222222222409"/>
    <n v="9.8526699999999963"/>
    <n v="2.0405555555555548"/>
    <n v="1"/>
    <n v="0"/>
    <n v="0"/>
    <n v="0"/>
    <s v="Sat 28-Nov-2020"/>
  </r>
  <r>
    <d v="2020-11-29T00:00:00"/>
    <s v="29 Sun"/>
    <x v="10"/>
    <x v="2"/>
    <n v="11987"/>
    <n v="2.6833333333333709"/>
    <n v="9.028619999999993"/>
    <n v="2.6833333333333709"/>
    <n v="8.5663299999999953"/>
    <n v="1.8469444444444441"/>
    <n v="1"/>
    <n v="0"/>
    <n v="0"/>
    <n v="0"/>
    <s v="Sun 29-Nov-2020"/>
  </r>
  <r>
    <d v="2020-11-30T00:00:00"/>
    <s v="30 Mon"/>
    <x v="10"/>
    <x v="2"/>
    <n v="9957"/>
    <n v="1.7880555555555551"/>
    <n v="7.8088399999999947"/>
    <n v="1.7880555555555551"/>
    <n v="7.6670399999999956"/>
    <n v="1.5344444444444441"/>
    <n v="0"/>
    <n v="0"/>
    <n v="0"/>
    <n v="0"/>
    <s v="Mon 30-Nov-2020"/>
  </r>
  <r>
    <d v="2020-12-01T00:00:00"/>
    <s v="01 Tue"/>
    <x v="11"/>
    <x v="2"/>
    <n v="8479"/>
    <n v="1.8049999999999999"/>
    <n v="6.544589999999995"/>
    <n v="1.8049999999999999"/>
    <n v="6.2026499999999949"/>
    <n v="1.2991666666666659"/>
    <n v="0"/>
    <n v="0"/>
    <n v="0"/>
    <n v="0"/>
    <s v="Tue 01-Dec-2020"/>
  </r>
  <r>
    <d v="2020-12-02T00:00:00"/>
    <s v="02 Wed"/>
    <x v="11"/>
    <x v="2"/>
    <n v="14725"/>
    <n v="2.968333333333359"/>
    <n v="11.59616999999999"/>
    <n v="2.968333333333359"/>
    <n v="11.232919999999989"/>
    <n v="2.310555555555573"/>
    <n v="1"/>
    <n v="0"/>
    <n v="0"/>
    <n v="0"/>
    <s v="Wed 02-Dec-2020"/>
  </r>
  <r>
    <d v="2020-12-03T00:00:00"/>
    <s v="03 Thu"/>
    <x v="11"/>
    <x v="2"/>
    <n v="8331"/>
    <n v="2.7519444444444541"/>
    <n v="6.4833699999999999"/>
    <n v="2.7519444444444541"/>
    <n v="5.1394000000000011"/>
    <n v="1.0475000000000001"/>
    <n v="0"/>
    <n v="0"/>
    <n v="0"/>
    <n v="0"/>
    <s v="Thu 03-Dec-2020"/>
  </r>
  <r>
    <d v="2020-12-04T00:00:00"/>
    <s v="04 Fri"/>
    <x v="11"/>
    <x v="2"/>
    <n v="11237"/>
    <n v="2.1999999999999988"/>
    <n v="9.0006199999999996"/>
    <n v="2.1999999999999988"/>
    <n v="8.8006199999999968"/>
    <n v="1.813333333333333"/>
    <n v="1"/>
    <n v="0"/>
    <n v="0"/>
    <n v="0"/>
    <s v="Fri 04-Dec-2020"/>
  </r>
  <r>
    <d v="2020-12-05T00:00:00"/>
    <s v="05 Sat"/>
    <x v="11"/>
    <x v="2"/>
    <n v="13298"/>
    <n v="3.2352777777777839"/>
    <n v="10.24396"/>
    <n v="3.2352777777777839"/>
    <n v="9.0446299999999997"/>
    <n v="1.8663888888888891"/>
    <n v="1"/>
    <n v="0"/>
    <n v="0"/>
    <n v="0"/>
    <s v="Sat 05-Dec-2020"/>
  </r>
  <r>
    <d v="2020-12-06T00:00:00"/>
    <s v="06 Sun"/>
    <x v="11"/>
    <x v="2"/>
    <n v="3316"/>
    <n v="2.181111111111111"/>
    <n v="2.1516299999999999"/>
    <n v="2.181111111111111"/>
    <n v="8.9409999999999989E-2"/>
    <n v="2.222222222222223E-2"/>
    <n v="0"/>
    <n v="0"/>
    <n v="0"/>
    <n v="0"/>
    <s v="Sun 06-Dec-2020"/>
  </r>
  <r>
    <d v="2020-12-07T00:00:00"/>
    <s v="07 Mon"/>
    <x v="11"/>
    <x v="2"/>
    <n v="9211"/>
    <n v="2.1577777777777838"/>
    <n v="6.5911500000000078"/>
    <n v="2.1577777777777838"/>
    <n v="5.6604000000000054"/>
    <n v="1.3377777777777771"/>
    <n v="0"/>
    <n v="0"/>
    <n v="0"/>
    <n v="0"/>
    <s v="Mon 07-Dec-2020"/>
  </r>
  <r>
    <d v="2020-12-08T00:00:00"/>
    <s v="08 Tue"/>
    <x v="11"/>
    <x v="2"/>
    <n v="14130"/>
    <n v="3.220000000000002"/>
    <n v="10.594620000000001"/>
    <n v="3.220000000000002"/>
    <n v="9.7673900000000042"/>
    <n v="2.2433333333333358"/>
    <n v="1"/>
    <n v="0"/>
    <n v="0"/>
    <n v="0"/>
    <s v="Tue 08-Dec-2020"/>
  </r>
  <r>
    <d v="2020-12-09T00:00:00"/>
    <s v="09 Wed"/>
    <x v="11"/>
    <x v="2"/>
    <n v="9512"/>
    <n v="2.2322222222222239"/>
    <n v="7.1857300000000022"/>
    <n v="2.2322222222222239"/>
    <n v="6.5851900000000034"/>
    <n v="1.4269444444444439"/>
    <n v="0"/>
    <n v="0"/>
    <n v="0"/>
    <n v="0"/>
    <s v="Wed 09-Dec-2020"/>
  </r>
  <r>
    <d v="2020-12-10T00:00:00"/>
    <s v="10 Thu"/>
    <x v="11"/>
    <x v="2"/>
    <n v="10093"/>
    <n v="2.5127777777777842"/>
    <n v="7.7291499999999997"/>
    <n v="2.5127777777777842"/>
    <n v="7.0648799999999987"/>
    <n v="1.556944444444444"/>
    <n v="1"/>
    <n v="0"/>
    <n v="0"/>
    <n v="0"/>
    <s v="Thu 10-Dec-2020"/>
  </r>
  <r>
    <d v="2020-12-11T00:00:00"/>
    <s v="11 Fri"/>
    <x v="11"/>
    <x v="2"/>
    <n v="12278"/>
    <n v="2.5213888888889069"/>
    <n v="9.2880300000000027"/>
    <n v="2.5213888888889069"/>
    <n v="8.8231100000000051"/>
    <n v="1.8211111111111109"/>
    <n v="1"/>
    <n v="0"/>
    <n v="0"/>
    <n v="0"/>
    <s v="Fri 11-Dec-2020"/>
  </r>
  <r>
    <d v="2020-12-12T00:00:00"/>
    <s v="12 Sat"/>
    <x v="11"/>
    <x v="2"/>
    <n v="12559"/>
    <n v="2.4416666666666669"/>
    <n v="9.3957700000000024"/>
    <n v="2.4416666666666669"/>
    <n v="9.0590899999999994"/>
    <n v="2.0411111111111109"/>
    <n v="1"/>
    <n v="0"/>
    <n v="0"/>
    <n v="0"/>
    <s v="Sat 12-Dec-2020"/>
  </r>
  <r>
    <d v="2020-12-13T00:00:00"/>
    <s v="13 Sun"/>
    <x v="11"/>
    <x v="2"/>
    <n v="17786"/>
    <n v="4.722222222222296"/>
    <n v="13.59111"/>
    <n v="4.7466666666667408"/>
    <n v="12.45563000000001"/>
    <n v="2.701111111111159"/>
    <n v="1"/>
    <n v="0"/>
    <n v="0"/>
    <n v="0"/>
    <s v="Sun 13-Dec-2020"/>
  </r>
  <r>
    <d v="2020-12-14T00:00:00"/>
    <s v="14 Mon"/>
    <x v="11"/>
    <x v="2"/>
    <n v="10066"/>
    <n v="2.3780555555555871"/>
    <n v="8.006639999999992"/>
    <n v="2.3780555555555871"/>
    <n v="7.6621799999999958"/>
    <n v="1.5155555555555551"/>
    <n v="1"/>
    <n v="0"/>
    <n v="0"/>
    <n v="1"/>
    <s v="Mon 14-Dec-2020"/>
  </r>
  <r>
    <d v="2020-12-15T00:00:00"/>
    <s v="15 Tue"/>
    <x v="11"/>
    <x v="2"/>
    <n v="14465"/>
    <n v="2.8913888888888879"/>
    <n v="11.171709999999999"/>
    <n v="2.8913888888888879"/>
    <n v="10.40957"/>
    <n v="2.1580555555555549"/>
    <n v="1"/>
    <n v="0"/>
    <n v="0"/>
    <n v="0"/>
    <s v="Tue 15-Dec-2020"/>
  </r>
  <r>
    <d v="2020-12-16T00:00:00"/>
    <s v="16 Wed"/>
    <x v="11"/>
    <x v="2"/>
    <n v="748"/>
    <n v="0.75249999999999995"/>
    <n v="0.47839999999999999"/>
    <n v="0.58694444444444438"/>
    <n v="5.2589999999999998E-2"/>
    <n v="1.361111111111111E-2"/>
    <n v="0"/>
    <n v="1"/>
    <n v="1"/>
    <n v="0"/>
    <s v="Wed 16-Dec-2020"/>
  </r>
  <r>
    <d v="2020-12-17T00:00:00"/>
    <s v="17 Thu"/>
    <x v="11"/>
    <x v="2"/>
    <n v="11586"/>
    <n v="2.188333333333337"/>
    <n v="8.9404099999999911"/>
    <n v="2.188333333333337"/>
    <n v="8.6937799999999896"/>
    <n v="1.8577777777777771"/>
    <n v="1"/>
    <n v="0"/>
    <n v="0"/>
    <n v="0"/>
    <s v="Thu 17-Dec-2020"/>
  </r>
  <r>
    <d v="2020-12-18T00:00:00"/>
    <s v="18 Fri"/>
    <x v="11"/>
    <x v="2"/>
    <n v="11971"/>
    <n v="2.933333333333346"/>
    <n v="8.9888199999999934"/>
    <n v="2.840277777777791"/>
    <n v="8.1521899999999938"/>
    <n v="1.727222222222222"/>
    <n v="1"/>
    <n v="0"/>
    <n v="0"/>
    <n v="0"/>
    <s v="Fri 18-Dec-2020"/>
  </r>
  <r>
    <d v="2020-12-19T00:00:00"/>
    <s v="19 Sat"/>
    <x v="11"/>
    <x v="2"/>
    <n v="12753"/>
    <n v="2.9494444444444832"/>
    <n v="10.064745999999991"/>
    <n v="2.9494444444444858"/>
    <n v="9.6597859999999915"/>
    <n v="2.0480555555555591"/>
    <n v="1"/>
    <n v="0"/>
    <n v="0"/>
    <n v="0"/>
    <s v="Sat 19-Dec-2020"/>
  </r>
  <r>
    <d v="2020-12-20T00:00:00"/>
    <s v="20 Sun"/>
    <x v="11"/>
    <x v="2"/>
    <n v="11920"/>
    <n v="3.394444444444443"/>
    <n v="8.8097799999999999"/>
    <n v="3.394444444444443"/>
    <n v="7.2467899999999998"/>
    <n v="1.5791666666666659"/>
    <n v="1"/>
    <n v="0"/>
    <n v="0"/>
    <n v="0"/>
    <s v="Sun 20-Dec-2020"/>
  </r>
  <r>
    <d v="2020-12-21T00:00:00"/>
    <s v="21 Mon"/>
    <x v="11"/>
    <x v="2"/>
    <n v="11023"/>
    <n v="2.4905555555555559"/>
    <n v="8.4720299999999984"/>
    <n v="2.4905555555555559"/>
    <n v="7.7603499999999999"/>
    <n v="1.671388888888889"/>
    <n v="1"/>
    <n v="0"/>
    <n v="0"/>
    <n v="0"/>
    <s v="Mon 21-Dec-2020"/>
  </r>
  <r>
    <d v="2020-12-22T00:00:00"/>
    <s v="22 Tue"/>
    <x v="11"/>
    <x v="2"/>
    <n v="10527"/>
    <n v="2.1952777777777839"/>
    <n v="8.0305299999999971"/>
    <n v="2.1952777777777839"/>
    <n v="7.0330499999999967"/>
    <n v="1.469444444444445"/>
    <n v="1"/>
    <n v="0"/>
    <n v="0"/>
    <n v="0"/>
    <s v="Tue 22-Dec-2020"/>
  </r>
  <r>
    <d v="2020-12-23T00:00:00"/>
    <s v="23 Wed"/>
    <x v="11"/>
    <x v="2"/>
    <n v="14593"/>
    <n v="3.3055555555555731"/>
    <n v="11.15341999999999"/>
    <n v="3.3055555555555731"/>
    <n v="10.55443"/>
    <n v="2.2311111111111099"/>
    <n v="1"/>
    <n v="0"/>
    <n v="0"/>
    <n v="0"/>
    <s v="Wed 23-Dec-2020"/>
  </r>
  <r>
    <d v="2020-12-24T00:00:00"/>
    <s v="24 Thu"/>
    <x v="11"/>
    <x v="2"/>
    <n v="8658"/>
    <n v="2.9333333333333398"/>
    <n v="6.3993599999999988"/>
    <n v="2.9333333333333398"/>
    <n v="5.0028599999999983"/>
    <n v="1.121666666666667"/>
    <n v="0"/>
    <n v="0"/>
    <n v="0"/>
    <n v="0"/>
    <s v="Thu 24-Dec-2020"/>
  </r>
  <r>
    <d v="2020-12-25T00:00:00"/>
    <s v="25 Fri"/>
    <x v="11"/>
    <x v="2"/>
    <n v="10978"/>
    <n v="2.5755555555555709"/>
    <n v="8.6349269999999994"/>
    <n v="2.5755555555555709"/>
    <n v="7.7454170000000007"/>
    <n v="1.5130555555555549"/>
    <n v="1"/>
    <n v="0"/>
    <n v="0"/>
    <n v="1"/>
    <s v="Fri 25-Dec-2020"/>
  </r>
  <r>
    <d v="2020-12-26T00:00:00"/>
    <s v="26 Sat"/>
    <x v="11"/>
    <x v="2"/>
    <n v="14999"/>
    <n v="3.6216666666666808"/>
    <n v="11.16845"/>
    <n v="3.6216666666666808"/>
    <n v="9.0279399999999992"/>
    <n v="1.9452777777777781"/>
    <n v="1"/>
    <n v="0"/>
    <n v="0"/>
    <n v="0"/>
    <s v="Sat 26-Dec-2020"/>
  </r>
  <r>
    <d v="2020-12-27T00:00:00"/>
    <s v="27 Sun"/>
    <x v="11"/>
    <x v="2"/>
    <n v="11358"/>
    <n v="2.4180555555555729"/>
    <n v="8.6405400000000014"/>
    <n v="2.4180555555555729"/>
    <n v="7.482700000000003"/>
    <n v="1.585277777777778"/>
    <n v="1"/>
    <n v="0"/>
    <n v="0"/>
    <n v="0"/>
    <s v="Sun 27-Dec-2020"/>
  </r>
  <r>
    <d v="2020-12-28T00:00:00"/>
    <s v="28 Mon"/>
    <x v="11"/>
    <x v="2"/>
    <n v="12502"/>
    <n v="2.7711111111111402"/>
    <n v="9.4186900000000033"/>
    <n v="2.7711111111111402"/>
    <n v="8.8450400000000062"/>
    <n v="1.885555555555555"/>
    <n v="1"/>
    <n v="0"/>
    <n v="0"/>
    <n v="0"/>
    <s v="Mon 28-Dec-202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3">
  <r>
    <x v="0"/>
    <x v="0"/>
    <x v="0"/>
    <n v="2018"/>
    <n v="803"/>
    <n v="1.5186111111111109"/>
    <n v="0.48351467999999997"/>
    <n v="1.5186111111111109"/>
    <m/>
    <m/>
    <s v=""/>
    <n v="0"/>
    <n v="0"/>
    <n v="1"/>
    <n v="1"/>
    <n v="0"/>
  </r>
  <r>
    <x v="1"/>
    <x v="1"/>
    <x v="0"/>
    <n v="2018"/>
    <n v="13646"/>
    <n v="4.3694444444444436"/>
    <n v="10.1537848"/>
    <n v="4.3694444444444436"/>
    <n v="8.2450650000000003"/>
    <n v="1.828055555555556"/>
    <n v="4.5102923567846824"/>
    <n v="1"/>
    <n v="0"/>
    <n v="0"/>
    <n v="0"/>
    <n v="0"/>
  </r>
  <r>
    <x v="2"/>
    <x v="2"/>
    <x v="0"/>
    <n v="2018"/>
    <n v="15875"/>
    <n v="5.9025000000000034"/>
    <n v="12.29951436"/>
    <n v="5.9025000000000034"/>
    <n v="9.3258194999999979"/>
    <n v="2.1636111111111109"/>
    <n v="4.3103030170753618"/>
    <n v="1"/>
    <n v="0"/>
    <n v="0"/>
    <n v="0"/>
    <n v="0"/>
  </r>
  <r>
    <x v="3"/>
    <x v="3"/>
    <x v="0"/>
    <n v="2018"/>
    <n v="8569"/>
    <n v="3.3602777777777768"/>
    <n v="6.16834405"/>
    <n v="3.3602777777777768"/>
    <n v="4.9577139999999993"/>
    <n v="1.1561111111111111"/>
    <n v="4.2882677558865927"/>
    <n v="0"/>
    <n v="0"/>
    <n v="0"/>
    <n v="0"/>
    <n v="0"/>
  </r>
  <r>
    <x v="4"/>
    <x v="4"/>
    <x v="0"/>
    <n v="2018"/>
    <n v="9832"/>
    <n v="2.96138888888889"/>
    <n v="7.1524938600000008"/>
    <n v="2.8747222222222231"/>
    <n v="6.595114999999999"/>
    <n v="1.6033333333333331"/>
    <n v="4.1133773388773394"/>
    <n v="0"/>
    <n v="0"/>
    <n v="0"/>
    <n v="0"/>
    <n v="0"/>
  </r>
  <r>
    <x v="5"/>
    <x v="5"/>
    <x v="0"/>
    <n v="2018"/>
    <n v="9231"/>
    <n v="2.849444444444444"/>
    <n v="7.2467855000000014"/>
    <n v="2.849444444444444"/>
    <n v="5.8856740000000007"/>
    <n v="1.2013888888888891"/>
    <n v="4.8990581271676303"/>
    <n v="0"/>
    <n v="0"/>
    <n v="0"/>
    <n v="0"/>
    <n v="0"/>
  </r>
  <r>
    <x v="6"/>
    <x v="6"/>
    <x v="0"/>
    <n v="2018"/>
    <n v="8228"/>
    <n v="2.2480555555555561"/>
    <n v="6.751034409999999"/>
    <n v="2.2480555555555561"/>
    <n v="5.8389143999999993"/>
    <n v="1.164722222222222"/>
    <n v="5.0131390031004059"/>
    <n v="0"/>
    <n v="0"/>
    <n v="0"/>
    <n v="0"/>
    <n v="1"/>
  </r>
  <r>
    <x v="7"/>
    <x v="7"/>
    <x v="0"/>
    <n v="2018"/>
    <n v="8975"/>
    <n v="2.8766666666666669"/>
    <n v="7.7548650899999991"/>
    <n v="2.8738888888888892"/>
    <n v="7.3495789999999994"/>
    <n v="1.299444444444444"/>
    <n v="5.6559393758016263"/>
    <n v="0"/>
    <n v="0"/>
    <n v="0"/>
    <n v="0"/>
    <n v="1"/>
  </r>
  <r>
    <x v="8"/>
    <x v="8"/>
    <x v="0"/>
    <n v="2018"/>
    <n v="13582"/>
    <n v="5.0055555555555582"/>
    <n v="9.9290829800000022"/>
    <n v="5.0055555555555582"/>
    <n v="6.5393620000000006"/>
    <n v="1.531666666666667"/>
    <n v="4.2694420021762785"/>
    <n v="1"/>
    <n v="0"/>
    <n v="0"/>
    <n v="0"/>
    <n v="0"/>
  </r>
  <r>
    <x v="9"/>
    <x v="9"/>
    <x v="0"/>
    <n v="2018"/>
    <n v="4343"/>
    <n v="3.8447222222222228"/>
    <n v="3.3320631500000002"/>
    <n v="3.741944444444445"/>
    <n v="0.77167600000000003"/>
    <n v="0.18"/>
    <s v=""/>
    <n v="0"/>
    <n v="0"/>
    <n v="0"/>
    <n v="0"/>
    <n v="0"/>
  </r>
  <r>
    <x v="10"/>
    <x v="10"/>
    <x v="0"/>
    <n v="2018"/>
    <n v="2124"/>
    <n v="2.4008333333333338"/>
    <n v="1.6076337000000001"/>
    <n v="2.4008333333333338"/>
    <m/>
    <m/>
    <s v=""/>
    <n v="0"/>
    <n v="0"/>
    <n v="1"/>
    <n v="1"/>
    <n v="0"/>
  </r>
  <r>
    <x v="11"/>
    <x v="11"/>
    <x v="0"/>
    <n v="2018"/>
    <n v="5405"/>
    <n v="3.4972222222222218"/>
    <n v="4.1598524000000001"/>
    <n v="3.3944444444444439"/>
    <n v="2.2558720000000001"/>
    <n v="0.5788888888888889"/>
    <s v=""/>
    <n v="0"/>
    <n v="0"/>
    <n v="0"/>
    <n v="0"/>
    <n v="0"/>
  </r>
  <r>
    <x v="12"/>
    <x v="12"/>
    <x v="0"/>
    <n v="2018"/>
    <n v="9169"/>
    <n v="4.0888888888888886"/>
    <n v="7.3681570100000009"/>
    <n v="3.986111111111112"/>
    <n v="5.6535740000000008"/>
    <n v="1.135555555555555"/>
    <n v="4.9786855185910008"/>
    <n v="0"/>
    <n v="0"/>
    <n v="0"/>
    <n v="0"/>
    <n v="0"/>
  </r>
  <r>
    <x v="13"/>
    <x v="13"/>
    <x v="0"/>
    <n v="2018"/>
    <n v="6916"/>
    <n v="3.6077777777777769"/>
    <n v="4.9202617379999998"/>
    <n v="3.6077777777777769"/>
    <n v="2.6034820000000001"/>
    <n v="0.64666666666666661"/>
    <s v=""/>
    <n v="0"/>
    <n v="0"/>
    <n v="0"/>
    <n v="0"/>
    <n v="0"/>
  </r>
  <r>
    <x v="14"/>
    <x v="14"/>
    <x v="0"/>
    <n v="2018"/>
    <n v="12566"/>
    <n v="5.49"/>
    <n v="9.2565792899999959"/>
    <n v="5.3872222222222224"/>
    <n v="5.0712820000000001"/>
    <n v="1.3602777777777779"/>
    <n v="3.728122360628956"/>
    <n v="1"/>
    <n v="0"/>
    <n v="0"/>
    <n v="0"/>
    <n v="0"/>
  </r>
  <r>
    <x v="15"/>
    <x v="15"/>
    <x v="0"/>
    <n v="2018"/>
    <n v="6496"/>
    <n v="3.134722222222222"/>
    <n v="4.9075908300000011"/>
    <n v="3.134722222222222"/>
    <n v="2.9861209999999998"/>
    <n v="0.67305555555555552"/>
    <s v=""/>
    <n v="0"/>
    <n v="0"/>
    <n v="0"/>
    <n v="0"/>
    <n v="0"/>
  </r>
  <r>
    <x v="16"/>
    <x v="16"/>
    <x v="0"/>
    <n v="2018"/>
    <n v="10556"/>
    <n v="4.0125000000000002"/>
    <n v="7.9200718299999986"/>
    <n v="4.0125000000000002"/>
    <n v="5.516642"/>
    <n v="1.5152777777777779"/>
    <n v="3.6406803299725019"/>
    <n v="1"/>
    <n v="0"/>
    <n v="0"/>
    <n v="0"/>
    <n v="0"/>
  </r>
  <r>
    <x v="17"/>
    <x v="17"/>
    <x v="0"/>
    <n v="2018"/>
    <n v="10791"/>
    <n v="4.2663888888888897"/>
    <n v="8.1385990999999986"/>
    <n v="4.2663888888888897"/>
    <n v="5.117521"/>
    <n v="1.371944444444444"/>
    <n v="3.7301226159141541"/>
    <n v="1"/>
    <n v="0"/>
    <n v="0"/>
    <n v="0"/>
    <n v="0"/>
  </r>
  <r>
    <x v="18"/>
    <x v="18"/>
    <x v="0"/>
    <n v="2018"/>
    <n v="6505"/>
    <n v="4.6755555555555546"/>
    <n v="4.5397837299999999"/>
    <n v="4.5727777777777776"/>
    <n v="1.8649450000000001"/>
    <n v="0.53555555555555545"/>
    <s v=""/>
    <n v="0"/>
    <n v="0"/>
    <n v="0"/>
    <n v="0"/>
    <n v="0"/>
  </r>
  <r>
    <x v="19"/>
    <x v="19"/>
    <x v="0"/>
    <n v="2018"/>
    <n v="1283"/>
    <n v="1.3130555555555561"/>
    <n v="0.85093747999999991"/>
    <n v="1.3102777777777781"/>
    <m/>
    <m/>
    <s v=""/>
    <n v="0"/>
    <n v="0"/>
    <n v="1"/>
    <n v="1"/>
    <n v="0"/>
  </r>
  <r>
    <x v="20"/>
    <x v="20"/>
    <x v="0"/>
    <n v="2018"/>
    <n v="3951"/>
    <n v="3.6191666666666671"/>
    <n v="2.7293005099999998"/>
    <n v="3.6191666666666671"/>
    <m/>
    <m/>
    <s v=""/>
    <n v="0"/>
    <n v="0"/>
    <n v="0"/>
    <n v="0"/>
    <n v="0"/>
  </r>
  <r>
    <x v="21"/>
    <x v="21"/>
    <x v="0"/>
    <n v="2018"/>
    <n v="16014"/>
    <n v="5.736666666666669"/>
    <n v="13.18128183"/>
    <n v="5.736666666666669"/>
    <n v="10.056891999999999"/>
    <n v="2.0777777777777779"/>
    <n v="4.8402154010695178"/>
    <n v="1"/>
    <n v="0"/>
    <n v="0"/>
    <n v="0"/>
    <n v="0"/>
  </r>
  <r>
    <x v="22"/>
    <x v="22"/>
    <x v="0"/>
    <n v="2018"/>
    <n v="10132"/>
    <n v="3.265833333333334"/>
    <n v="8.0623170799999997"/>
    <n v="3.265833333333334"/>
    <n v="7.5182570000000011"/>
    <n v="1.4694444444444441"/>
    <n v="5.1163941776937634"/>
    <n v="1"/>
    <n v="0"/>
    <n v="0"/>
    <n v="0"/>
    <n v="1"/>
  </r>
  <r>
    <x v="23"/>
    <x v="23"/>
    <x v="0"/>
    <n v="2018"/>
    <n v="9808"/>
    <n v="4.8783333333333339"/>
    <n v="7.1524296700000018"/>
    <n v="4.8783333333333339"/>
    <n v="3.3825259999999999"/>
    <n v="1.102222222222222"/>
    <n v="3.0688239919354845"/>
    <n v="0"/>
    <n v="0"/>
    <n v="0"/>
    <n v="0"/>
    <n v="0"/>
  </r>
  <r>
    <x v="24"/>
    <x v="24"/>
    <x v="0"/>
    <n v="2018"/>
    <n v="965"/>
    <n v="1.7586111111111109"/>
    <n v="0.69134271000000003"/>
    <n v="1.7586111111111109"/>
    <n v="0.101573"/>
    <n v="2.416666666666667E-2"/>
    <s v=""/>
    <n v="0"/>
    <n v="0"/>
    <n v="1"/>
    <n v="1"/>
    <n v="0"/>
  </r>
  <r>
    <x v="25"/>
    <x v="25"/>
    <x v="0"/>
    <n v="2018"/>
    <n v="1943"/>
    <n v="2.085833333333333"/>
    <n v="1.39171076"/>
    <n v="2.085833333333333"/>
    <n v="3.8473300000000002E-2"/>
    <n v="1.4999999999999999E-2"/>
    <s v=""/>
    <n v="0"/>
    <n v="0"/>
    <n v="1"/>
    <n v="2"/>
    <n v="0"/>
  </r>
  <r>
    <x v="26"/>
    <x v="26"/>
    <x v="0"/>
    <n v="2018"/>
    <n v="1513"/>
    <n v="3.2700000000000009"/>
    <n v="1.0101211729999999"/>
    <n v="3.167222222222223"/>
    <m/>
    <m/>
    <s v=""/>
    <n v="0"/>
    <n v="0"/>
    <n v="1"/>
    <n v="3"/>
    <n v="0"/>
  </r>
  <r>
    <x v="27"/>
    <x v="27"/>
    <x v="0"/>
    <n v="2018"/>
    <n v="14388"/>
    <n v="5.2413888888888893"/>
    <n v="11.70355449"/>
    <n v="5.1386111111111106"/>
    <n v="10.043979"/>
    <n v="1.978055555555555"/>
    <n v="5.0777031877545307"/>
    <n v="1"/>
    <n v="0"/>
    <n v="0"/>
    <n v="0"/>
    <n v="1"/>
  </r>
  <r>
    <x v="28"/>
    <x v="28"/>
    <x v="0"/>
    <n v="2018"/>
    <n v="10404"/>
    <n v="3.5052777777777782"/>
    <n v="8.8632574089999991"/>
    <n v="3.5052777777777782"/>
    <n v="7.498411299999999"/>
    <n v="1.5"/>
    <n v="4.9989408666666657"/>
    <n v="1"/>
    <n v="0"/>
    <n v="0"/>
    <n v="0"/>
    <n v="0"/>
  </r>
  <r>
    <x v="29"/>
    <x v="29"/>
    <x v="0"/>
    <n v="2018"/>
    <n v="9117"/>
    <n v="3.0744444444444459"/>
    <n v="7.6151799899999997"/>
    <n v="2.971666666666668"/>
    <n v="7.2105047999999998"/>
    <n v="1.3474999999999999"/>
    <n v="5.3510239703153992"/>
    <n v="0"/>
    <n v="0"/>
    <n v="0"/>
    <n v="0"/>
    <n v="1"/>
  </r>
  <r>
    <x v="30"/>
    <x v="30"/>
    <x v="0"/>
    <n v="2018"/>
    <n v="11456"/>
    <n v="3.7463888888888879"/>
    <n v="10.18635448"/>
    <n v="3.7463888888888879"/>
    <n v="8.6714512999999993"/>
    <n v="1.4886111111111111"/>
    <n v="5.8251958723642465"/>
    <n v="1"/>
    <n v="0"/>
    <n v="0"/>
    <n v="0"/>
    <n v="1"/>
  </r>
  <r>
    <x v="31"/>
    <x v="31"/>
    <x v="1"/>
    <n v="2018"/>
    <n v="9209"/>
    <n v="4.7975000000000012"/>
    <n v="7.4604895100000004"/>
    <n v="4.1375000000000002"/>
    <n v="6.0861029999999996"/>
    <n v="1.161944444444444"/>
    <n v="5.2378605785321559"/>
    <n v="0"/>
    <n v="0"/>
    <n v="0"/>
    <n v="0"/>
    <n v="1"/>
  </r>
  <r>
    <x v="32"/>
    <x v="32"/>
    <x v="1"/>
    <n v="2018"/>
    <n v="10935"/>
    <n v="6.0375000000000014"/>
    <n v="8.5291152899999982"/>
    <n v="6.0347222222222223"/>
    <n v="5.1676820000000001"/>
    <n v="1.037222222222222"/>
    <n v="4.982232244242101"/>
    <n v="1"/>
    <n v="0"/>
    <n v="0"/>
    <n v="0"/>
    <n v="0"/>
  </r>
  <r>
    <x v="33"/>
    <x v="33"/>
    <x v="1"/>
    <n v="2018"/>
    <n v="2513"/>
    <n v="3.0066666666666668"/>
    <n v="1.7562637000000001"/>
    <n v="3.0066666666666668"/>
    <n v="5.6972500000000002E-2"/>
    <n v="1.388888888888889E-2"/>
    <s v=""/>
    <n v="0"/>
    <n v="0"/>
    <n v="1"/>
    <n v="1"/>
    <n v="0"/>
  </r>
  <r>
    <x v="34"/>
    <x v="34"/>
    <x v="1"/>
    <n v="2018"/>
    <n v="1745"/>
    <n v="1.990833333333333"/>
    <n v="1.1763965999999999"/>
    <n v="1.990833333333333"/>
    <m/>
    <m/>
    <s v=""/>
    <n v="0"/>
    <n v="0"/>
    <n v="1"/>
    <n v="2"/>
    <n v="0"/>
  </r>
  <r>
    <x v="35"/>
    <x v="35"/>
    <x v="1"/>
    <n v="2018"/>
    <n v="8854"/>
    <n v="2.6647222222222231"/>
    <n v="7.0074070800000001"/>
    <n v="2.6647222222222231"/>
    <n v="6.3159389999999993"/>
    <n v="1.320555555555555"/>
    <n v="4.7827893142616755"/>
    <n v="0"/>
    <n v="0"/>
    <n v="0"/>
    <n v="0"/>
    <n v="0"/>
  </r>
  <r>
    <x v="36"/>
    <x v="36"/>
    <x v="1"/>
    <n v="2018"/>
    <n v="7083"/>
    <n v="2.0791666666666671"/>
    <n v="6.6092578499999997"/>
    <n v="2.0791666666666671"/>
    <n v="6.015962"/>
    <n v="0.97111111111111115"/>
    <n v="6.1949265446224251"/>
    <n v="0"/>
    <n v="0"/>
    <n v="0"/>
    <n v="0"/>
    <n v="1"/>
  </r>
  <r>
    <x v="37"/>
    <x v="37"/>
    <x v="1"/>
    <n v="2018"/>
    <n v="11502"/>
    <n v="4.0722222222222229"/>
    <n v="9.582154730000001"/>
    <n v="3.969444444444445"/>
    <n v="8.8113799999999998"/>
    <n v="1.6425000000000001"/>
    <n v="5.3646149162861487"/>
    <n v="1"/>
    <n v="0"/>
    <n v="0"/>
    <n v="0"/>
    <n v="1"/>
  </r>
  <r>
    <x v="38"/>
    <x v="38"/>
    <x v="1"/>
    <n v="2018"/>
    <n v="9971"/>
    <n v="5.0444444444444461"/>
    <n v="7.7072183000000001"/>
    <n v="5.0444444444444461"/>
    <n v="5.7513949999999996"/>
    <n v="1.1608333333333329"/>
    <n v="4.954539842067482"/>
    <n v="0"/>
    <n v="0"/>
    <n v="0"/>
    <n v="0"/>
    <n v="0"/>
  </r>
  <r>
    <x v="39"/>
    <x v="39"/>
    <x v="1"/>
    <n v="2018"/>
    <n v="1107"/>
    <n v="1.559722222222222"/>
    <n v="0.69398599999999999"/>
    <n v="1.559722222222222"/>
    <n v="6.1704099999999998E-2"/>
    <n v="1.666666666666667E-2"/>
    <s v=""/>
    <n v="0"/>
    <n v="0"/>
    <n v="1"/>
    <n v="1"/>
    <n v="0"/>
  </r>
  <r>
    <x v="40"/>
    <x v="40"/>
    <x v="1"/>
    <n v="2018"/>
    <n v="8647"/>
    <n v="3.7461111111111109"/>
    <n v="6.7940740169999998"/>
    <n v="3.7461111111111109"/>
    <n v="6.0446330000000001"/>
    <n v="1.145833333333333"/>
    <n v="5.2753160727272741"/>
    <n v="0"/>
    <n v="0"/>
    <n v="0"/>
    <n v="0"/>
    <n v="1"/>
  </r>
  <r>
    <x v="41"/>
    <x v="41"/>
    <x v="1"/>
    <n v="2018"/>
    <n v="2386"/>
    <n v="2.403888888888889"/>
    <n v="1.7555667500000001"/>
    <n v="2.3011111111111111"/>
    <n v="0.14760799999999999"/>
    <n v="3.0555555555555551E-2"/>
    <s v=""/>
    <n v="0"/>
    <n v="0"/>
    <n v="1"/>
    <n v="1"/>
    <n v="0"/>
  </r>
  <r>
    <x v="42"/>
    <x v="42"/>
    <x v="1"/>
    <n v="2018"/>
    <n v="10087"/>
    <n v="2.763611111111111"/>
    <n v="8.2920350600000017"/>
    <n v="2.763611111111111"/>
    <n v="7.219322"/>
    <n v="1.381111111111111"/>
    <n v="5.2271840707964605"/>
    <n v="1"/>
    <n v="0"/>
    <n v="0"/>
    <n v="0"/>
    <n v="1"/>
  </r>
  <r>
    <x v="43"/>
    <x v="43"/>
    <x v="1"/>
    <n v="2018"/>
    <n v="8554"/>
    <n v="3.8444444444444441"/>
    <n v="7.0212367699999998"/>
    <n v="3.8444444444444441"/>
    <n v="4.7299040000000003"/>
    <n v="1.1036111111111111"/>
    <n v="4.2858430405235346"/>
    <n v="0"/>
    <n v="0"/>
    <n v="0"/>
    <n v="0"/>
    <n v="0"/>
  </r>
  <r>
    <x v="44"/>
    <x v="44"/>
    <x v="1"/>
    <n v="2018"/>
    <n v="10444"/>
    <n v="4.475833333333334"/>
    <n v="8.1242851499999986"/>
    <n v="4.475833333333334"/>
    <n v="6.1306004999999999"/>
    <n v="1.446666666666667"/>
    <n v="4.2377422811059899"/>
    <n v="1"/>
    <n v="0"/>
    <n v="0"/>
    <n v="0"/>
    <n v="0"/>
  </r>
  <r>
    <x v="45"/>
    <x v="45"/>
    <x v="1"/>
    <n v="2018"/>
    <n v="12565"/>
    <n v="3.0938888888888898"/>
    <n v="10.09752409"/>
    <n v="3.0938888888888898"/>
    <n v="8.1730020000000003"/>
    <n v="1.708333333333333"/>
    <n v="4.7841962926829282"/>
    <n v="1"/>
    <n v="0"/>
    <n v="0"/>
    <n v="0"/>
    <n v="0"/>
  </r>
  <r>
    <x v="46"/>
    <x v="46"/>
    <x v="1"/>
    <n v="2018"/>
    <n v="9124"/>
    <n v="4.612222222222222"/>
    <n v="6.8717616100000001"/>
    <n v="4.612222222222222"/>
    <n v="4.2710990000000004"/>
    <n v="0.99972222222222218"/>
    <n v="4.2722857460405672"/>
    <n v="0"/>
    <n v="0"/>
    <n v="0"/>
    <n v="0"/>
    <n v="0"/>
  </r>
  <r>
    <x v="47"/>
    <x v="47"/>
    <x v="1"/>
    <n v="2018"/>
    <n v="6733"/>
    <n v="1.9294444444444441"/>
    <n v="5.2579283999999999"/>
    <n v="1.9294444444444441"/>
    <n v="4.6811489999999996"/>
    <n v="0.94277777777777771"/>
    <n v="4.9652729522687098"/>
    <n v="0"/>
    <n v="0"/>
    <n v="0"/>
    <n v="0"/>
    <n v="0"/>
  </r>
  <r>
    <x v="48"/>
    <x v="48"/>
    <x v="1"/>
    <n v="2018"/>
    <n v="6269"/>
    <n v="3.3258333333333332"/>
    <n v="4.696800389999999"/>
    <n v="3.3258333333333332"/>
    <n v="2.4779230000000001"/>
    <n v="0.54083333333333339"/>
    <s v=""/>
    <n v="0"/>
    <n v="0"/>
    <n v="0"/>
    <n v="0"/>
    <n v="0"/>
  </r>
  <r>
    <x v="49"/>
    <x v="49"/>
    <x v="1"/>
    <n v="2018"/>
    <n v="8154"/>
    <n v="3.6561111111111111"/>
    <n v="6.4236902000000011"/>
    <n v="3.6561111111111111"/>
    <n v="3.2972519999999998"/>
    <n v="0.74277777777777776"/>
    <n v="4.4390827225130893"/>
    <n v="0"/>
    <n v="0"/>
    <n v="0"/>
    <n v="0"/>
    <n v="0"/>
  </r>
  <r>
    <x v="50"/>
    <x v="50"/>
    <x v="1"/>
    <n v="2018"/>
    <n v="4297"/>
    <n v="3.0819444444444439"/>
    <n v="3.503761579999999"/>
    <n v="3.0791666666666671"/>
    <n v="2.2967840000000002"/>
    <n v="0.4572222222222222"/>
    <s v=""/>
    <n v="0"/>
    <n v="0"/>
    <n v="0"/>
    <n v="0"/>
    <n v="1"/>
  </r>
  <r>
    <x v="51"/>
    <x v="51"/>
    <x v="1"/>
    <n v="2018"/>
    <n v="1453"/>
    <n v="1.365833333333333"/>
    <n v="1.0097459"/>
    <n v="1.365833333333333"/>
    <n v="0.45384999999999998"/>
    <n v="0.13222222222222221"/>
    <s v=""/>
    <n v="0"/>
    <n v="0"/>
    <n v="1"/>
    <n v="1"/>
    <n v="0"/>
  </r>
  <r>
    <x v="52"/>
    <x v="52"/>
    <x v="1"/>
    <n v="2018"/>
    <n v="11489"/>
    <n v="3.512777777777778"/>
    <n v="9.4094958000000002"/>
    <n v="3.41"/>
    <n v="8.6060940000000006"/>
    <n v="1.7216666666666669"/>
    <n v="4.9986993223620519"/>
    <n v="1"/>
    <n v="0"/>
    <n v="0"/>
    <n v="0"/>
    <n v="0"/>
  </r>
  <r>
    <x v="53"/>
    <x v="53"/>
    <x v="1"/>
    <n v="2018"/>
    <n v="11314"/>
    <n v="3.2366666666666668"/>
    <n v="9.0901311999999983"/>
    <n v="3.1338888888888889"/>
    <n v="8.1305650000000007"/>
    <n v="1.645555555555555"/>
    <n v="4.9409240378122909"/>
    <n v="1"/>
    <n v="0"/>
    <n v="0"/>
    <n v="0"/>
    <n v="0"/>
  </r>
  <r>
    <x v="54"/>
    <x v="54"/>
    <x v="1"/>
    <n v="2018"/>
    <n v="5224"/>
    <n v="4.5566666666666649"/>
    <n v="3.6337517430000008"/>
    <n v="4.5538888888888884"/>
    <n v="1.0241112000000001"/>
    <n v="0.30805555555555558"/>
    <s v=""/>
    <n v="0"/>
    <n v="0"/>
    <n v="0"/>
    <n v="0"/>
    <n v="0"/>
  </r>
  <r>
    <x v="55"/>
    <x v="55"/>
    <x v="1"/>
    <n v="2018"/>
    <n v="8611"/>
    <n v="3.180277777777778"/>
    <n v="6.8161877600000009"/>
    <n v="3.180277777777778"/>
    <n v="5.4751280000000007"/>
    <n v="1.138333333333333"/>
    <n v="4.8097756954612025"/>
    <n v="0"/>
    <n v="0"/>
    <n v="0"/>
    <n v="0"/>
    <n v="0"/>
  </r>
  <r>
    <x v="56"/>
    <x v="56"/>
    <x v="1"/>
    <n v="2018"/>
    <n v="5617"/>
    <n v="5.5777777777777766"/>
    <n v="4.008041229999999"/>
    <n v="5.5777777777777766"/>
    <n v="0.1824945"/>
    <n v="5.0277777777777782E-2"/>
    <s v=""/>
    <n v="0"/>
    <n v="0"/>
    <n v="0"/>
    <n v="0"/>
    <n v="0"/>
  </r>
  <r>
    <x v="57"/>
    <x v="57"/>
    <x v="1"/>
    <n v="2018"/>
    <n v="12262"/>
    <n v="4.916666666666667"/>
    <n v="9.8234874799999989"/>
    <n v="4.9138888888888888"/>
    <n v="7.4821019999999994"/>
    <n v="1.4216666666666671"/>
    <n v="5.2629087924970674"/>
    <n v="1"/>
    <n v="0"/>
    <n v="0"/>
    <n v="0"/>
    <n v="1"/>
  </r>
  <r>
    <x v="58"/>
    <x v="58"/>
    <x v="1"/>
    <n v="2018"/>
    <n v="12764"/>
    <n v="5.6625000000000014"/>
    <n v="9.4396030999999976"/>
    <n v="5.6625000000000014"/>
    <n v="5.1664720000000006"/>
    <n v="1.365"/>
    <n v="3.7849611721611724"/>
    <n v="1"/>
    <n v="0"/>
    <n v="0"/>
    <n v="0"/>
    <n v="0"/>
  </r>
  <r>
    <x v="59"/>
    <x v="31"/>
    <x v="2"/>
    <n v="2018"/>
    <n v="8514"/>
    <n v="4.7969444444444456"/>
    <n v="6.284393992"/>
    <n v="4.7969444444444456"/>
    <n v="3.073331"/>
    <n v="0.91638888888888892"/>
    <n v="3.3537410124280083"/>
    <n v="0"/>
    <n v="0"/>
    <n v="0"/>
    <n v="0"/>
    <n v="0"/>
  </r>
  <r>
    <x v="60"/>
    <x v="32"/>
    <x v="2"/>
    <n v="2018"/>
    <n v="8281"/>
    <n v="5.3994444444444438"/>
    <n v="5.7029473599999996"/>
    <n v="5.3994444444444438"/>
    <n v="1.0294129999999999"/>
    <n v="0.3355555555555555"/>
    <s v=""/>
    <n v="0"/>
    <n v="0"/>
    <n v="0"/>
    <n v="0"/>
    <n v="0"/>
  </r>
  <r>
    <x v="61"/>
    <x v="33"/>
    <x v="2"/>
    <n v="2018"/>
    <n v="10296"/>
    <n v="4.4341666666666661"/>
    <n v="7.9244045500000002"/>
    <n v="4.4341666666666661"/>
    <n v="5.8362923000000002"/>
    <n v="1.483611111111111"/>
    <n v="3.9338424040441868"/>
    <n v="1"/>
    <n v="0"/>
    <n v="0"/>
    <n v="0"/>
    <n v="0"/>
  </r>
  <r>
    <x v="62"/>
    <x v="34"/>
    <x v="2"/>
    <n v="2018"/>
    <n v="7472"/>
    <n v="3.0197222222222222"/>
    <n v="4.9414183999999999"/>
    <n v="3.0197222222222222"/>
    <n v="2.9871083999999999"/>
    <n v="0.89888888888888885"/>
    <s v=""/>
    <n v="0"/>
    <n v="0"/>
    <n v="0"/>
    <n v="0"/>
    <n v="0"/>
  </r>
  <r>
    <x v="63"/>
    <x v="35"/>
    <x v="2"/>
    <n v="2018"/>
    <n v="9700"/>
    <n v="4.1219444444444457"/>
    <n v="7.4169560800000012"/>
    <n v="4.1219444444444457"/>
    <n v="5.0951166000000008"/>
    <n v="1.072222222222222"/>
    <n v="4.7519222176165821"/>
    <n v="0"/>
    <n v="0"/>
    <n v="0"/>
    <n v="0"/>
    <n v="0"/>
  </r>
  <r>
    <x v="64"/>
    <x v="36"/>
    <x v="2"/>
    <n v="2018"/>
    <n v="8675"/>
    <n v="3.4699999999999989"/>
    <n v="6.6821422000000004"/>
    <n v="3.4699999999999989"/>
    <n v="4.3304421000000008"/>
    <n v="1.1463888888888889"/>
    <n v="3.7774634262175923"/>
    <n v="0"/>
    <n v="0"/>
    <n v="0"/>
    <n v="0"/>
    <n v="0"/>
  </r>
  <r>
    <x v="65"/>
    <x v="37"/>
    <x v="2"/>
    <n v="2018"/>
    <n v="7868"/>
    <n v="2.360555555555556"/>
    <n v="5.5942793999999996"/>
    <n v="2.360555555555556"/>
    <n v="4.4383609999999996"/>
    <n v="1.0974999999999999"/>
    <n v="4.044064692482916"/>
    <n v="0"/>
    <n v="0"/>
    <n v="0"/>
    <n v="0"/>
    <n v="0"/>
  </r>
  <r>
    <x v="66"/>
    <x v="38"/>
    <x v="2"/>
    <n v="2018"/>
    <n v="12071"/>
    <n v="4.3008333333333342"/>
    <n v="9.7390617600000002"/>
    <n v="4.3008333333333342"/>
    <n v="6.5656440000000007"/>
    <n v="1.3975"/>
    <n v="4.6981352415026842"/>
    <n v="1"/>
    <n v="0"/>
    <n v="0"/>
    <n v="0"/>
    <n v="0"/>
  </r>
  <r>
    <x v="67"/>
    <x v="39"/>
    <x v="2"/>
    <n v="2018"/>
    <n v="13278"/>
    <n v="5.3038888888888902"/>
    <n v="9.7571719000000012"/>
    <n v="5.3038888888888902"/>
    <n v="5.0249834"/>
    <n v="1.4286111111111111"/>
    <n v="3.5173906747034804"/>
    <n v="1"/>
    <n v="0"/>
    <n v="0"/>
    <n v="0"/>
    <n v="0"/>
  </r>
  <r>
    <x v="68"/>
    <x v="40"/>
    <x v="2"/>
    <n v="2018"/>
    <n v="6919"/>
    <n v="4.1888888888888891"/>
    <n v="4.6891162700000004"/>
    <n v="4.1888888888888891"/>
    <n v="2.417783"/>
    <n v="0.79138888888888892"/>
    <s v=""/>
    <n v="0"/>
    <n v="0"/>
    <n v="0"/>
    <n v="0"/>
    <n v="0"/>
  </r>
  <r>
    <x v="69"/>
    <x v="41"/>
    <x v="2"/>
    <n v="2018"/>
    <n v="6251"/>
    <n v="1.960277777777778"/>
    <n v="4.7697256400000008"/>
    <n v="1.960277777777778"/>
    <n v="3.7780969999999998"/>
    <n v="0.75722222222222213"/>
    <n v="4.9894164343360234"/>
    <n v="0"/>
    <n v="0"/>
    <n v="0"/>
    <n v="0"/>
    <n v="0"/>
  </r>
  <r>
    <x v="70"/>
    <x v="42"/>
    <x v="2"/>
    <n v="2018"/>
    <n v="11523"/>
    <n v="5.4947222222222223"/>
    <n v="9.4634673299999985"/>
    <n v="5.4947222222222223"/>
    <n v="6.7299029999999993"/>
    <n v="1.667777777777778"/>
    <n v="4.0352516322451688"/>
    <n v="1"/>
    <n v="0"/>
    <n v="0"/>
    <n v="0"/>
    <n v="0"/>
  </r>
  <r>
    <x v="71"/>
    <x v="43"/>
    <x v="2"/>
    <n v="2018"/>
    <n v="11193"/>
    <n v="5.3577777777777786"/>
    <n v="8.3924527399999995"/>
    <n v="5.2925000000000004"/>
    <n v="6.2006200000000007"/>
    <n v="1.314444444444445"/>
    <n v="4.7172933220625515"/>
    <n v="1"/>
    <n v="0"/>
    <n v="0"/>
    <n v="0"/>
    <n v="0"/>
  </r>
  <r>
    <x v="72"/>
    <x v="44"/>
    <x v="2"/>
    <n v="2018"/>
    <n v="8964"/>
    <n v="4.0330555555555554"/>
    <n v="7.2446053800000003"/>
    <n v="3.6530555555555559"/>
    <n v="5.6218916999999999"/>
    <n v="1.1663888888888889"/>
    <n v="4.8199119123600855"/>
    <n v="0"/>
    <n v="0"/>
    <n v="0"/>
    <n v="0"/>
    <n v="0"/>
  </r>
  <r>
    <x v="73"/>
    <x v="45"/>
    <x v="2"/>
    <n v="2018"/>
    <n v="8798"/>
    <n v="2.9316666666666671"/>
    <n v="6.0602240100000007"/>
    <n v="2.6627777777777779"/>
    <n v="5.7053478000000002"/>
    <n v="1.4813888888888891"/>
    <n v="3.8513504744046498"/>
    <n v="0"/>
    <n v="0"/>
    <n v="0"/>
    <n v="0"/>
    <n v="0"/>
  </r>
  <r>
    <x v="74"/>
    <x v="46"/>
    <x v="2"/>
    <n v="2018"/>
    <n v="8301"/>
    <n v="4.0591666666666661"/>
    <n v="7.6545609699999986"/>
    <n v="4.0591666666666661"/>
    <n v="6.2050720000000004"/>
    <n v="0.97888888888888892"/>
    <n v="6.3388930760499438"/>
    <n v="0"/>
    <n v="0"/>
    <n v="0"/>
    <n v="0"/>
    <n v="1"/>
  </r>
  <r>
    <x v="75"/>
    <x v="47"/>
    <x v="2"/>
    <n v="2018"/>
    <n v="6506"/>
    <n v="1.760833333333333"/>
    <n v="5.5968594700000009"/>
    <n v="1.6580555555555549"/>
    <n v="5.1915779999999998"/>
    <n v="0.90472222222222221"/>
    <n v="5.7383115750690816"/>
    <n v="0"/>
    <n v="0"/>
    <n v="0"/>
    <n v="0"/>
    <n v="1"/>
  </r>
  <r>
    <x v="76"/>
    <x v="48"/>
    <x v="2"/>
    <n v="2018"/>
    <n v="6160"/>
    <n v="3.7155555555555559"/>
    <n v="4.7111219719999999"/>
    <n v="3.5622222222222231"/>
    <n v="2.635119"/>
    <n v="0.46"/>
    <s v=""/>
    <n v="0"/>
    <n v="0"/>
    <n v="0"/>
    <n v="0"/>
    <n v="1"/>
  </r>
  <r>
    <x v="77"/>
    <x v="49"/>
    <x v="2"/>
    <n v="2018"/>
    <n v="2774"/>
    <n v="3.1366666666666672"/>
    <n v="2.0733148300000002"/>
    <n v="3.1366666666666672"/>
    <n v="0.79729099999999997"/>
    <n v="0.15638888888888891"/>
    <s v=""/>
    <n v="0"/>
    <n v="0"/>
    <n v="1"/>
    <n v="1"/>
    <n v="1"/>
  </r>
  <r>
    <x v="78"/>
    <x v="50"/>
    <x v="2"/>
    <n v="2018"/>
    <n v="11923"/>
    <n v="4.8222222222222229"/>
    <n v="8.9639202399999984"/>
    <n v="4.5827777777777783"/>
    <n v="6.5788190000000002"/>
    <n v="1.5202777777777781"/>
    <n v="4.3273795724465556"/>
    <n v="1"/>
    <n v="0"/>
    <n v="0"/>
    <n v="0"/>
    <n v="0"/>
  </r>
  <r>
    <x v="79"/>
    <x v="51"/>
    <x v="2"/>
    <n v="2018"/>
    <n v="208"/>
    <n v="0.60833333333333328"/>
    <n v="0.14304568000000001"/>
    <n v="0.60833333333333328"/>
    <m/>
    <m/>
    <s v=""/>
    <n v="0"/>
    <n v="0"/>
    <n v="1"/>
    <n v="1"/>
    <n v="0"/>
  </r>
  <r>
    <x v="80"/>
    <x v="52"/>
    <x v="2"/>
    <n v="2018"/>
    <n v="12051"/>
    <n v="4.5061111111111103"/>
    <n v="9.1024968100000017"/>
    <n v="4.503333333333333"/>
    <n v="6.9566280000000003"/>
    <n v="1.562777777777778"/>
    <n v="4.4514505510131528"/>
    <n v="1"/>
    <n v="0"/>
    <n v="0"/>
    <n v="0"/>
    <n v="0"/>
  </r>
  <r>
    <x v="81"/>
    <x v="53"/>
    <x v="2"/>
    <n v="2018"/>
    <n v="5458"/>
    <n v="3.1183333333333318"/>
    <n v="3.98717619"/>
    <n v="3.1183333333333318"/>
    <n v="2.1188668000000002"/>
    <n v="0.63472222222222219"/>
    <s v=""/>
    <n v="0"/>
    <n v="0"/>
    <n v="0"/>
    <n v="0"/>
    <n v="0"/>
  </r>
  <r>
    <x v="82"/>
    <x v="54"/>
    <x v="2"/>
    <n v="2018"/>
    <n v="9519"/>
    <n v="3.443055555555556"/>
    <n v="7.4819069320000011"/>
    <n v="3.443055555555556"/>
    <n v="6.6455260000000003"/>
    <n v="1.3283333333333329"/>
    <n v="5.0029053952321219"/>
    <n v="0"/>
    <n v="0"/>
    <n v="0"/>
    <n v="0"/>
    <n v="1"/>
  </r>
  <r>
    <x v="83"/>
    <x v="55"/>
    <x v="2"/>
    <n v="2018"/>
    <n v="2510"/>
    <n v="1.9722222222222221"/>
    <n v="1.83347186"/>
    <n v="1.9722222222222221"/>
    <n v="0.64399000000000006"/>
    <n v="0.14611111111111111"/>
    <s v=""/>
    <n v="0"/>
    <n v="0"/>
    <n v="1"/>
    <n v="1"/>
    <n v="0"/>
  </r>
  <r>
    <x v="84"/>
    <x v="56"/>
    <x v="2"/>
    <n v="2018"/>
    <n v="9648"/>
    <n v="3.6677777777777791"/>
    <n v="7.3110516000000016"/>
    <n v="3.6677777777777791"/>
    <n v="6.1074214000000007"/>
    <n v="1.255277777777777"/>
    <n v="4.8653943438813929"/>
    <n v="0"/>
    <n v="0"/>
    <n v="0"/>
    <n v="0"/>
    <n v="0"/>
  </r>
  <r>
    <x v="85"/>
    <x v="57"/>
    <x v="2"/>
    <n v="2018"/>
    <n v="7391"/>
    <n v="4.2461111111111114"/>
    <n v="5.2879682299999997"/>
    <n v="4.2461111111111114"/>
    <n v="4.2099030000000006"/>
    <n v="0.99222222222222223"/>
    <n v="4.2429033594624865"/>
    <n v="0"/>
    <n v="0"/>
    <n v="0"/>
    <n v="0"/>
    <n v="0"/>
  </r>
  <r>
    <x v="86"/>
    <x v="58"/>
    <x v="2"/>
    <n v="2018"/>
    <n v="10505"/>
    <n v="4.4697222222222228"/>
    <n v="7.6240272499999993"/>
    <n v="4.3669444444444441"/>
    <n v="5.9387068999999997"/>
    <n v="1.400555555555556"/>
    <n v="4.2402508607695344"/>
    <n v="1"/>
    <n v="0"/>
    <n v="0"/>
    <n v="0"/>
    <n v="0"/>
  </r>
  <r>
    <x v="87"/>
    <x v="59"/>
    <x v="2"/>
    <n v="2018"/>
    <n v="10300"/>
    <n v="2.5541666666666658"/>
    <n v="8.1114460000000008"/>
    <n v="2.5541666666666658"/>
    <n v="7.2476600000000007"/>
    <n v="1.494444444444444"/>
    <n v="4.8497353159851322"/>
    <n v="1"/>
    <n v="0"/>
    <n v="0"/>
    <n v="0"/>
    <n v="0"/>
  </r>
  <r>
    <x v="88"/>
    <x v="60"/>
    <x v="2"/>
    <n v="2018"/>
    <n v="10270"/>
    <n v="5.8405555555555537"/>
    <n v="7.6107094499999972"/>
    <n v="5.8405555555555537"/>
    <n v="4.2100473999999997"/>
    <n v="1.0641666666666669"/>
    <n v="3.9561917619420504"/>
    <n v="1"/>
    <n v="0"/>
    <n v="0"/>
    <n v="0"/>
    <n v="0"/>
  </r>
  <r>
    <x v="89"/>
    <x v="61"/>
    <x v="2"/>
    <n v="2018"/>
    <n v="2191"/>
    <n v="2.0230555555555561"/>
    <n v="1.3634884"/>
    <n v="1.8174999999999999"/>
    <n v="0.12967200000000001"/>
    <n v="3.4722222222222217E-2"/>
    <s v=""/>
    <n v="0"/>
    <n v="0"/>
    <n v="1"/>
    <n v="1"/>
    <n v="0"/>
  </r>
  <r>
    <x v="90"/>
    <x v="62"/>
    <x v="3"/>
    <n v="2018"/>
    <n v="8588"/>
    <n v="2.9586111111111122"/>
    <n v="7.5589166900000002"/>
    <n v="2.9586111111111122"/>
    <n v="7.0777260000000002"/>
    <n v="1.328611111111111"/>
    <n v="5.3271615304202387"/>
    <n v="0"/>
    <n v="0"/>
    <n v="0"/>
    <n v="0"/>
    <n v="1"/>
  </r>
  <r>
    <x v="91"/>
    <x v="63"/>
    <x v="3"/>
    <n v="2018"/>
    <n v="6020"/>
    <n v="2.3530555555555561"/>
    <n v="5.017783220000001"/>
    <n v="2.3530555555555561"/>
    <n v="3.5310779999999999"/>
    <n v="0.79361111111111104"/>
    <n v="4.4493807490374522"/>
    <n v="0"/>
    <n v="0"/>
    <n v="0"/>
    <n v="0"/>
    <n v="0"/>
  </r>
  <r>
    <x v="92"/>
    <x v="64"/>
    <x v="3"/>
    <n v="2018"/>
    <n v="10032"/>
    <n v="2.7158333333333329"/>
    <n v="8.7220396700000027"/>
    <n v="2.7158333333333329"/>
    <n v="8.257695"/>
    <n v="1.456388888888889"/>
    <n v="5.6699794011062368"/>
    <n v="1"/>
    <n v="0"/>
    <n v="0"/>
    <n v="0"/>
    <n v="1"/>
  </r>
  <r>
    <x v="93"/>
    <x v="65"/>
    <x v="3"/>
    <n v="2018"/>
    <n v="1505"/>
    <n v="2.028888888888889"/>
    <n v="1.212045"/>
    <n v="1.9261111111111111"/>
    <m/>
    <m/>
    <s v=""/>
    <n v="0"/>
    <n v="0"/>
    <n v="1"/>
    <n v="1"/>
    <n v="0"/>
  </r>
  <r>
    <x v="94"/>
    <x v="66"/>
    <x v="3"/>
    <n v="2018"/>
    <n v="9436"/>
    <n v="4.0091666666666663"/>
    <n v="7.4729214519999996"/>
    <n v="3.9202777777777782"/>
    <n v="5.3501365999999999"/>
    <n v="1.213888888888889"/>
    <n v="4.4074351853546903"/>
    <n v="0"/>
    <n v="0"/>
    <n v="0"/>
    <n v="0"/>
    <n v="0"/>
  </r>
  <r>
    <x v="95"/>
    <x v="67"/>
    <x v="3"/>
    <n v="2018"/>
    <n v="10403"/>
    <n v="4.2011111111111106"/>
    <n v="8.1293730899999996"/>
    <n v="4.0347222222222223"/>
    <n v="6.2701969999999996"/>
    <n v="1.349722222222222"/>
    <n v="4.6455462440831452"/>
    <n v="1"/>
    <n v="0"/>
    <n v="0"/>
    <n v="0"/>
    <n v="0"/>
  </r>
  <r>
    <x v="96"/>
    <x v="68"/>
    <x v="3"/>
    <n v="2018"/>
    <n v="9811"/>
    <n v="3.7361111111111098"/>
    <n v="7.6167374999999993"/>
    <n v="3.7361111111111098"/>
    <n v="5.8591053899999999"/>
    <n v="1.3241666666666669"/>
    <n v="4.4247491932032714"/>
    <n v="0"/>
    <n v="0"/>
    <n v="0"/>
    <n v="0"/>
    <n v="0"/>
  </r>
  <r>
    <x v="97"/>
    <x v="69"/>
    <x v="3"/>
    <n v="2018"/>
    <n v="12902"/>
    <n v="4.4797222222222226"/>
    <n v="9.8671349999999975"/>
    <n v="4.3769444444444439"/>
    <n v="5.3378569999999996"/>
    <n v="1.131944444444444"/>
    <n v="4.7156528098159525"/>
    <n v="1"/>
    <n v="0"/>
    <n v="0"/>
    <n v="0"/>
    <n v="0"/>
  </r>
  <r>
    <x v="98"/>
    <x v="70"/>
    <x v="3"/>
    <n v="2018"/>
    <n v="8188"/>
    <n v="3.7144444444444442"/>
    <n v="6.5194576700000004"/>
    <n v="3.6116666666666659"/>
    <n v="5.3026032000000001"/>
    <n v="1.062222222222222"/>
    <n v="4.9919904602510474"/>
    <n v="0"/>
    <n v="0"/>
    <n v="0"/>
    <n v="0"/>
    <n v="0"/>
  </r>
  <r>
    <x v="99"/>
    <x v="71"/>
    <x v="3"/>
    <n v="2018"/>
    <n v="10502"/>
    <n v="5.6522222222222238"/>
    <n v="8.0813419449999984"/>
    <n v="5.549444444444446"/>
    <n v="5.4292044999999991"/>
    <n v="1.137777777777778"/>
    <n v="4.7717617675781234"/>
    <n v="1"/>
    <n v="0"/>
    <n v="0"/>
    <n v="0"/>
    <n v="0"/>
  </r>
  <r>
    <x v="100"/>
    <x v="72"/>
    <x v="3"/>
    <n v="2018"/>
    <n v="13638"/>
    <n v="4.3941666666666679"/>
    <n v="11.58106501"/>
    <n v="4.3941666666666679"/>
    <n v="9.408989"/>
    <n v="1.819166666666667"/>
    <n v="5.1721423728813551"/>
    <n v="1"/>
    <n v="0"/>
    <n v="0"/>
    <n v="0"/>
    <n v="1"/>
  </r>
  <r>
    <x v="101"/>
    <x v="73"/>
    <x v="3"/>
    <n v="2018"/>
    <n v="9174"/>
    <n v="4.0986111111111114"/>
    <n v="7.6458688199999996"/>
    <n v="4.0986111111111114"/>
    <n v="4.5860791000000001"/>
    <n v="1.018055555555555"/>
    <n v="4.5047434542974099"/>
    <n v="0"/>
    <n v="0"/>
    <n v="0"/>
    <n v="0"/>
    <n v="0"/>
  </r>
  <r>
    <x v="102"/>
    <x v="74"/>
    <x v="3"/>
    <n v="2018"/>
    <n v="10808"/>
    <n v="4.5488888888888894"/>
    <n v="9.3034360140000008"/>
    <n v="4.4461111111111116"/>
    <n v="7.1155979999999994"/>
    <n v="1.3266666666666671"/>
    <n v="5.3635160804020074"/>
    <n v="1"/>
    <n v="0"/>
    <n v="0"/>
    <n v="0"/>
    <n v="1"/>
  </r>
  <r>
    <x v="103"/>
    <x v="75"/>
    <x v="3"/>
    <n v="2018"/>
    <n v="11770"/>
    <n v="4.5313888888888894"/>
    <n v="9.1098866500000035"/>
    <n v="4.5313888888888894"/>
    <n v="6.2411704600000002"/>
    <n v="1.2791666666666659"/>
    <n v="4.8790909133550517"/>
    <n v="1"/>
    <n v="0"/>
    <n v="0"/>
    <n v="0"/>
    <n v="0"/>
  </r>
  <r>
    <x v="104"/>
    <x v="76"/>
    <x v="3"/>
    <n v="2018"/>
    <n v="8904"/>
    <n v="2.5883333333333338"/>
    <n v="7.8489624999999998"/>
    <n v="2.5883333333333338"/>
    <n v="6.3244610000000003"/>
    <n v="1.169444444444445"/>
    <n v="5.4080901662707817"/>
    <n v="0"/>
    <n v="0"/>
    <n v="0"/>
    <n v="0"/>
    <n v="1"/>
  </r>
  <r>
    <x v="105"/>
    <x v="77"/>
    <x v="3"/>
    <n v="2018"/>
    <n v="9564"/>
    <n v="4.171388888888889"/>
    <n v="7.5483484599999997"/>
    <n v="4.0658333333333339"/>
    <n v="5.1538130000000004"/>
    <n v="1.026111111111111"/>
    <n v="5.0226656199242026"/>
    <n v="0"/>
    <n v="0"/>
    <n v="0"/>
    <n v="0"/>
    <n v="1"/>
  </r>
  <r>
    <x v="106"/>
    <x v="78"/>
    <x v="3"/>
    <n v="2018"/>
    <n v="13635"/>
    <n v="5.4674999999999994"/>
    <n v="10.727964630000001"/>
    <n v="5.359166666666666"/>
    <n v="6.5855043000000002"/>
    <n v="1.401388888888889"/>
    <n v="4.6992696689791869"/>
    <n v="1"/>
    <n v="0"/>
    <n v="0"/>
    <n v="0"/>
    <n v="0"/>
  </r>
  <r>
    <x v="107"/>
    <x v="79"/>
    <x v="3"/>
    <n v="2018"/>
    <n v="15875"/>
    <n v="5.490555555555555"/>
    <n v="13.748073570000001"/>
    <n v="5.490555555555555"/>
    <n v="10.2619151"/>
    <n v="1.9980555555555559"/>
    <n v="5.1359508355345467"/>
    <n v="1"/>
    <n v="0"/>
    <n v="0"/>
    <n v="0"/>
    <n v="1"/>
  </r>
  <r>
    <x v="108"/>
    <x v="80"/>
    <x v="3"/>
    <n v="2018"/>
    <n v="15996"/>
    <n v="4.980555555555557"/>
    <n v="13.108164029999999"/>
    <n v="4.980555555555557"/>
    <n v="10.735882999999999"/>
    <n v="2.2977777777777781"/>
    <n v="4.6722895067698254"/>
    <n v="1"/>
    <n v="0"/>
    <n v="0"/>
    <n v="0"/>
    <n v="0"/>
  </r>
  <r>
    <x v="109"/>
    <x v="81"/>
    <x v="3"/>
    <n v="2018"/>
    <n v="15715"/>
    <n v="5.5722222222222237"/>
    <n v="12.409741026000001"/>
    <n v="5.5722222222222237"/>
    <n v="9.2747028999999994"/>
    <n v="1.980277777777778"/>
    <n v="4.6835363220648052"/>
    <n v="1"/>
    <n v="0"/>
    <n v="0"/>
    <n v="0"/>
    <n v="0"/>
  </r>
  <r>
    <x v="110"/>
    <x v="82"/>
    <x v="3"/>
    <n v="2018"/>
    <n v="11773"/>
    <n v="4.5688888888888908"/>
    <n v="9.7106197449999989"/>
    <n v="4.5050000000000017"/>
    <n v="6.9118240000000002"/>
    <n v="1.418611111111111"/>
    <n v="4.8722471901311932"/>
    <n v="1"/>
    <n v="0"/>
    <n v="0"/>
    <n v="0"/>
    <n v="0"/>
  </r>
  <r>
    <x v="111"/>
    <x v="83"/>
    <x v="3"/>
    <n v="2018"/>
    <n v="10475"/>
    <n v="4.9555555555555566"/>
    <n v="8.2662501400000004"/>
    <n v="4.75"/>
    <n v="5.8607399999999998"/>
    <n v="1.158611111111111"/>
    <n v="5.0584186046511626"/>
    <n v="1"/>
    <n v="0"/>
    <n v="0"/>
    <n v="0"/>
    <n v="1"/>
  </r>
  <r>
    <x v="112"/>
    <x v="84"/>
    <x v="3"/>
    <n v="2018"/>
    <n v="14431"/>
    <n v="6.2936111111111117"/>
    <n v="11.840904684"/>
    <n v="6.088055555555556"/>
    <n v="9.1830469999999984"/>
    <n v="1.983888888888889"/>
    <n v="4.6288111453374396"/>
    <n v="1"/>
    <n v="0"/>
    <n v="0"/>
    <n v="0"/>
    <n v="0"/>
  </r>
  <r>
    <x v="113"/>
    <x v="85"/>
    <x v="3"/>
    <n v="2018"/>
    <n v="16938"/>
    <n v="8.4005555555555542"/>
    <n v="13.3830522"/>
    <n v="7.9730555555555567"/>
    <n v="7.4195422000000004"/>
    <n v="1.4172222222222219"/>
    <n v="5.235270858486869"/>
    <n v="1"/>
    <n v="0"/>
    <n v="0"/>
    <n v="0"/>
    <n v="1"/>
  </r>
  <r>
    <x v="114"/>
    <x v="86"/>
    <x v="3"/>
    <n v="2018"/>
    <n v="10968"/>
    <n v="6.1894444444444474"/>
    <n v="8.426799530000002"/>
    <n v="6.1894444444444474"/>
    <n v="5.244154"/>
    <n v="1.07"/>
    <n v="4.9010785046728973"/>
    <n v="1"/>
    <n v="0"/>
    <n v="0"/>
    <n v="0"/>
    <n v="0"/>
  </r>
  <r>
    <x v="115"/>
    <x v="87"/>
    <x v="3"/>
    <n v="2018"/>
    <n v="11860"/>
    <n v="5.7188888888888894"/>
    <n v="8.3526832099999986"/>
    <n v="5.7188888888888894"/>
    <n v="4.5848677000000002"/>
    <n v="1.097777777777778"/>
    <n v="4.1764989170040483"/>
    <n v="1"/>
    <n v="0"/>
    <n v="0"/>
    <n v="0"/>
    <n v="0"/>
  </r>
  <r>
    <x v="116"/>
    <x v="88"/>
    <x v="3"/>
    <n v="2018"/>
    <n v="12966"/>
    <n v="4.9319444444444436"/>
    <n v="10.374028210000001"/>
    <n v="4.9116666666666662"/>
    <n v="7.8428335000000002"/>
    <n v="1.690277777777778"/>
    <n v="4.6399672308956443"/>
    <n v="1"/>
    <n v="0"/>
    <n v="0"/>
    <n v="0"/>
    <n v="0"/>
  </r>
  <r>
    <x v="117"/>
    <x v="89"/>
    <x v="3"/>
    <n v="2018"/>
    <n v="4998"/>
    <n v="2.339166666666666"/>
    <n v="3.7112465499999998"/>
    <n v="2.339166666666666"/>
    <n v="2.5613573000000001"/>
    <n v="0.62027777777777782"/>
    <s v=""/>
    <n v="0"/>
    <n v="0"/>
    <n v="0"/>
    <n v="0"/>
    <n v="0"/>
  </r>
  <r>
    <x v="118"/>
    <x v="90"/>
    <x v="3"/>
    <n v="2018"/>
    <n v="10429"/>
    <n v="3.7161111111111111"/>
    <n v="8.07753677"/>
    <n v="3.7161111111111111"/>
    <n v="5.859579000000001"/>
    <n v="1.3774999999999999"/>
    <n v="4.2537778584392028"/>
    <n v="1"/>
    <n v="0"/>
    <n v="0"/>
    <n v="0"/>
    <n v="0"/>
  </r>
  <r>
    <x v="119"/>
    <x v="91"/>
    <x v="3"/>
    <n v="2018"/>
    <n v="9864"/>
    <n v="3.4036111111111111"/>
    <n v="7.8007136000000008"/>
    <n v="3.4011111111111112"/>
    <n v="6.2765949999999986"/>
    <n v="1.437777777777778"/>
    <n v="4.3654833848531664"/>
    <n v="0"/>
    <n v="0"/>
    <n v="0"/>
    <n v="0"/>
    <n v="0"/>
  </r>
  <r>
    <x v="120"/>
    <x v="92"/>
    <x v="4"/>
    <n v="2018"/>
    <n v="9826"/>
    <n v="3.1724999999999999"/>
    <n v="7.213883"/>
    <n v="3.071111111111112"/>
    <n v="5.5921059999999994"/>
    <n v="1.1399999999999999"/>
    <n v="4.905356140350877"/>
    <n v="0"/>
    <n v="0"/>
    <n v="0"/>
    <n v="0"/>
    <n v="0"/>
  </r>
  <r>
    <x v="121"/>
    <x v="93"/>
    <x v="4"/>
    <n v="2018"/>
    <n v="8735"/>
    <n v="2.4869444444444442"/>
    <n v="7.3706242000000008"/>
    <n v="2.4869444444444442"/>
    <n v="6.5845599999999997"/>
    <n v="1.2911111111111111"/>
    <n v="5.0999173838209986"/>
    <n v="0"/>
    <n v="0"/>
    <n v="0"/>
    <n v="0"/>
    <n v="1"/>
  </r>
  <r>
    <x v="122"/>
    <x v="94"/>
    <x v="4"/>
    <n v="2018"/>
    <n v="1367"/>
    <n v="2.874166666666667"/>
    <n v="0.89288237999999986"/>
    <n v="2.7713888888888891"/>
    <n v="0.27590999999999999"/>
    <n v="9.6388888888888885E-2"/>
    <s v=""/>
    <n v="0"/>
    <n v="0"/>
    <n v="1"/>
    <n v="1"/>
    <n v="0"/>
  </r>
  <r>
    <x v="123"/>
    <x v="95"/>
    <x v="4"/>
    <n v="2018"/>
    <n v="12458"/>
    <n v="3.1213888888888879"/>
    <n v="9.3271592400000003"/>
    <n v="3.1213888888888879"/>
    <n v="8.9764939999999989"/>
    <n v="1.868611111111111"/>
    <n v="4.803832079678906"/>
    <n v="1"/>
    <n v="0"/>
    <n v="0"/>
    <n v="0"/>
    <n v="0"/>
  </r>
  <r>
    <x v="124"/>
    <x v="96"/>
    <x v="4"/>
    <n v="2018"/>
    <n v="13188"/>
    <n v="3.1986111111111111"/>
    <n v="9.7983517500000019"/>
    <n v="3.1986111111111111"/>
    <n v="9.3793849999999992"/>
    <n v="1.9894444444444439"/>
    <n v="4.7145749790561302"/>
    <n v="1"/>
    <n v="0"/>
    <n v="0"/>
    <n v="0"/>
    <n v="0"/>
  </r>
  <r>
    <x v="125"/>
    <x v="97"/>
    <x v="4"/>
    <n v="2018"/>
    <n v="12896"/>
    <n v="3.6616666666666671"/>
    <n v="10.404566383000001"/>
    <n v="3.580555555555557"/>
    <n v="9.7028529999999993"/>
    <n v="1.824444444444445"/>
    <n v="5.318250730816076"/>
    <n v="1"/>
    <n v="0"/>
    <n v="0"/>
    <n v="0"/>
    <n v="1"/>
  </r>
  <r>
    <x v="126"/>
    <x v="98"/>
    <x v="4"/>
    <n v="2018"/>
    <n v="6393"/>
    <n v="4.221111111111111"/>
    <n v="5.1104494799999998"/>
    <n v="4.221111111111111"/>
    <n v="3.07266146"/>
    <n v="0.68222222222222217"/>
    <n v="4.50390116286645"/>
    <n v="0"/>
    <n v="0"/>
    <n v="0"/>
    <n v="0"/>
    <n v="0"/>
  </r>
  <r>
    <x v="127"/>
    <x v="99"/>
    <x v="4"/>
    <n v="2018"/>
    <n v="12359"/>
    <n v="3.9350000000000009"/>
    <n v="9.7336173600000002"/>
    <n v="3.9350000000000009"/>
    <n v="8.6585260000000002"/>
    <n v="1.8736111111111109"/>
    <n v="4.6213037212750194"/>
    <n v="1"/>
    <n v="0"/>
    <n v="0"/>
    <n v="0"/>
    <n v="0"/>
  </r>
  <r>
    <x v="128"/>
    <x v="100"/>
    <x v="4"/>
    <n v="2018"/>
    <n v="5778"/>
    <n v="2.9508333333333341"/>
    <n v="4.4828802800000007"/>
    <n v="2.9508333333333341"/>
    <n v="2.4093589999999998"/>
    <n v="0.58611111111111114"/>
    <s v=""/>
    <n v="0"/>
    <n v="0"/>
    <n v="0"/>
    <n v="0"/>
    <n v="0"/>
  </r>
  <r>
    <x v="129"/>
    <x v="101"/>
    <x v="4"/>
    <n v="2018"/>
    <n v="13693"/>
    <n v="5.2272222222222222"/>
    <n v="10.6169779"/>
    <n v="5.224444444444444"/>
    <n v="6.0476644000000004"/>
    <n v="1.4463888888888889"/>
    <n v="4.1812160245822936"/>
    <n v="1"/>
    <n v="0"/>
    <n v="0"/>
    <n v="0"/>
    <n v="0"/>
  </r>
  <r>
    <x v="130"/>
    <x v="102"/>
    <x v="4"/>
    <n v="2018"/>
    <n v="14932"/>
    <n v="5.4941666666666684"/>
    <n v="12.0809701"/>
    <n v="5.4941666666666684"/>
    <n v="8.9395498999999976"/>
    <n v="2.11"/>
    <n v="4.2367535071090039"/>
    <n v="1"/>
    <n v="0"/>
    <n v="0"/>
    <n v="0"/>
    <n v="0"/>
  </r>
  <r>
    <x v="131"/>
    <x v="103"/>
    <x v="4"/>
    <n v="2018"/>
    <n v="15974"/>
    <n v="4.7024999999999997"/>
    <n v="12.61785419000001"/>
    <n v="4.7024999999999997"/>
    <n v="9.3928516999999996"/>
    <n v="2.1561111111111111"/>
    <n v="4.3563857407884568"/>
    <n v="1"/>
    <n v="0"/>
    <n v="0"/>
    <n v="0"/>
    <n v="0"/>
  </r>
  <r>
    <x v="132"/>
    <x v="104"/>
    <x v="4"/>
    <n v="2018"/>
    <n v="14659"/>
    <n v="5.3183333333333316"/>
    <n v="12.64658217"/>
    <n v="5.3183333333333316"/>
    <n v="9.4672101999999985"/>
    <n v="1.7941666666666669"/>
    <n v="5.2766615141662783"/>
    <n v="1"/>
    <n v="0"/>
    <n v="0"/>
    <n v="0"/>
    <n v="1"/>
  </r>
  <r>
    <x v="133"/>
    <x v="105"/>
    <x v="4"/>
    <n v="2018"/>
    <n v="9954"/>
    <n v="5.346388888888888"/>
    <n v="7.4422801100000013"/>
    <n v="5.2436111111111101"/>
    <n v="3.6979834999999999"/>
    <n v="0.81222222222222229"/>
    <n v="4.5529208618331047"/>
    <n v="0"/>
    <n v="0"/>
    <n v="0"/>
    <n v="0"/>
    <n v="0"/>
  </r>
  <r>
    <x v="134"/>
    <x v="106"/>
    <x v="4"/>
    <n v="2018"/>
    <n v="9316"/>
    <n v="7.5672222222222238"/>
    <n v="6.9968245499999986"/>
    <n v="7.5672222222222238"/>
    <n v="2.767401"/>
    <n v="0.64722222222222225"/>
    <s v=""/>
    <n v="0"/>
    <n v="0"/>
    <n v="0"/>
    <n v="0"/>
    <n v="0"/>
  </r>
  <r>
    <x v="135"/>
    <x v="107"/>
    <x v="4"/>
    <n v="2018"/>
    <n v="5951"/>
    <n v="4.2033333333333323"/>
    <n v="4.341655224000001"/>
    <n v="4.1630555555555553"/>
    <n v="2.0724103999999999"/>
    <n v="0.54083333333333339"/>
    <s v=""/>
    <n v="0"/>
    <n v="0"/>
    <n v="0"/>
    <n v="0"/>
    <n v="0"/>
  </r>
  <r>
    <x v="136"/>
    <x v="108"/>
    <x v="4"/>
    <n v="2018"/>
    <n v="13964"/>
    <n v="4.5083333333333337"/>
    <n v="10.370676209999999"/>
    <n v="4.5083333333333337"/>
    <n v="7.7304706000000012"/>
    <n v="1.8213888888888889"/>
    <n v="4.2442724050632918"/>
    <n v="1"/>
    <n v="0"/>
    <n v="0"/>
    <n v="0"/>
    <n v="0"/>
  </r>
  <r>
    <x v="137"/>
    <x v="109"/>
    <x v="4"/>
    <n v="2018"/>
    <n v="10617"/>
    <n v="4.5963888888888906"/>
    <n v="7.6924426000000006"/>
    <n v="4.5963888888888906"/>
    <n v="4.5380373000000001"/>
    <n v="1.3344444444444441"/>
    <n v="3.4006940632806004"/>
    <n v="1"/>
    <n v="0"/>
    <n v="0"/>
    <n v="0"/>
    <n v="0"/>
  </r>
  <r>
    <x v="138"/>
    <x v="110"/>
    <x v="4"/>
    <n v="2018"/>
    <n v="10389"/>
    <n v="3.0169444444444449"/>
    <n v="8.1653001599999993"/>
    <n v="3.0169444444444449"/>
    <n v="7.303132999999999"/>
    <n v="1.4491666666666669"/>
    <n v="5.039539735480159"/>
    <n v="1"/>
    <n v="0"/>
    <n v="0"/>
    <n v="0"/>
    <n v="1"/>
  </r>
  <r>
    <x v="139"/>
    <x v="111"/>
    <x v="4"/>
    <n v="2018"/>
    <n v="9734"/>
    <n v="2.6227777777777779"/>
    <n v="6.7327609300000004"/>
    <n v="2.6227777777777779"/>
    <n v="5.8674010000000001"/>
    <n v="1.3225"/>
    <n v="4.4365981096408316"/>
    <n v="0"/>
    <n v="0"/>
    <n v="0"/>
    <n v="0"/>
    <n v="0"/>
  </r>
  <r>
    <x v="140"/>
    <x v="112"/>
    <x v="4"/>
    <n v="2018"/>
    <n v="8523"/>
    <n v="2.97"/>
    <n v="6.2577527099999992"/>
    <n v="2.7663888888888888"/>
    <n v="4.2310549999999996"/>
    <n v="0.98388888888888881"/>
    <n v="4.3003382269904007"/>
    <n v="0"/>
    <n v="0"/>
    <n v="0"/>
    <n v="0"/>
    <n v="0"/>
  </r>
  <r>
    <x v="141"/>
    <x v="113"/>
    <x v="4"/>
    <n v="2018"/>
    <n v="8288"/>
    <n v="2.9186111111111108"/>
    <n v="6.49995878"/>
    <n v="2.9186111111111108"/>
    <n v="5.0760100000000001"/>
    <n v="0.99750000000000005"/>
    <n v="5.088731829573935"/>
    <n v="0"/>
    <n v="0"/>
    <n v="0"/>
    <n v="0"/>
    <n v="1"/>
  </r>
  <r>
    <x v="142"/>
    <x v="114"/>
    <x v="4"/>
    <n v="2018"/>
    <n v="17288"/>
    <n v="7.1641666666666692"/>
    <n v="13.47292193"/>
    <n v="7.1641666666666692"/>
    <n v="10.301413"/>
    <n v="2.3216666666666672"/>
    <n v="4.4370766690595831"/>
    <n v="1"/>
    <n v="0"/>
    <n v="0"/>
    <n v="0"/>
    <n v="0"/>
  </r>
  <r>
    <x v="143"/>
    <x v="115"/>
    <x v="4"/>
    <n v="2018"/>
    <n v="10858"/>
    <n v="4.2702777777777792"/>
    <n v="9.4923309299999996"/>
    <n v="4.2702777777777792"/>
    <n v="7.5544557000000001"/>
    <n v="1.426944444444445"/>
    <n v="5.2941484368308327"/>
    <n v="1"/>
    <n v="0"/>
    <n v="0"/>
    <n v="0"/>
    <n v="1"/>
  </r>
  <r>
    <x v="144"/>
    <x v="116"/>
    <x v="4"/>
    <n v="2018"/>
    <n v="1505"/>
    <n v="1.809722222222222"/>
    <n v="1.03258099"/>
    <n v="1.809722222222222"/>
    <m/>
    <m/>
    <s v=""/>
    <n v="0"/>
    <n v="0"/>
    <n v="1"/>
    <n v="1"/>
    <n v="0"/>
  </r>
  <r>
    <x v="145"/>
    <x v="117"/>
    <x v="4"/>
    <n v="2018"/>
    <n v="12397"/>
    <n v="3.1508333333333329"/>
    <n v="11.091024920000001"/>
    <n v="3.1508333333333329"/>
    <n v="9.650722"/>
    <n v="1.7905555555555559"/>
    <n v="5.3897919950356803"/>
    <n v="1"/>
    <n v="0"/>
    <n v="0"/>
    <n v="0"/>
    <n v="1"/>
  </r>
  <r>
    <x v="146"/>
    <x v="118"/>
    <x v="4"/>
    <n v="2018"/>
    <n v="11681"/>
    <n v="2.660833333333334"/>
    <n v="10.96062272"/>
    <n v="2.660833333333334"/>
    <n v="10.207004"/>
    <n v="1.7647222222222221"/>
    <n v="5.7839153785613098"/>
    <n v="1"/>
    <n v="0"/>
    <n v="0"/>
    <n v="0"/>
    <n v="1"/>
  </r>
  <r>
    <x v="147"/>
    <x v="119"/>
    <x v="4"/>
    <n v="2018"/>
    <n v="14898"/>
    <n v="5.0527777777777754"/>
    <n v="13.221209030000001"/>
    <n v="5.0527777777777754"/>
    <n v="10.742615600000001"/>
    <n v="2.0533333333333328"/>
    <n v="5.2317933116883131"/>
    <n v="1"/>
    <n v="0"/>
    <n v="0"/>
    <n v="0"/>
    <n v="1"/>
  </r>
  <r>
    <x v="148"/>
    <x v="120"/>
    <x v="4"/>
    <n v="2018"/>
    <n v="12000"/>
    <n v="4.9675000000000011"/>
    <n v="9.6713802720000022"/>
    <n v="4.9455555555555568"/>
    <n v="8.1135850000000005"/>
    <n v="1.5872222222222221"/>
    <n v="5.1118141407070361"/>
    <n v="1"/>
    <n v="0"/>
    <n v="0"/>
    <n v="0"/>
    <n v="1"/>
  </r>
  <r>
    <x v="149"/>
    <x v="121"/>
    <x v="4"/>
    <n v="2018"/>
    <n v="10217"/>
    <n v="4.7713888888888896"/>
    <n v="8.1923077699999975"/>
    <n v="4.7713888888888896"/>
    <n v="6.5946040000000012"/>
    <n v="1.331388888888889"/>
    <n v="4.9531763822240773"/>
    <n v="1"/>
    <n v="0"/>
    <n v="0"/>
    <n v="0"/>
    <n v="0"/>
  </r>
  <r>
    <x v="150"/>
    <x v="122"/>
    <x v="4"/>
    <n v="2018"/>
    <n v="10767"/>
    <n v="5.5733333333333333"/>
    <n v="8.9375014100000012"/>
    <n v="5.5733333333333333"/>
    <n v="6.1001499999999993"/>
    <n v="1.098888888888889"/>
    <n v="5.5511981799797763"/>
    <n v="1"/>
    <n v="0"/>
    <n v="0"/>
    <n v="0"/>
    <n v="1"/>
  </r>
  <r>
    <x v="151"/>
    <x v="123"/>
    <x v="5"/>
    <n v="2018"/>
    <n v="11507"/>
    <n v="4.249722222222224"/>
    <n v="9.0460668199999983"/>
    <n v="4.249722222222224"/>
    <n v="7.3031079999999999"/>
    <n v="1.6475"/>
    <n v="4.4328424886191202"/>
    <n v="1"/>
    <n v="0"/>
    <n v="0"/>
    <n v="0"/>
    <n v="0"/>
  </r>
  <r>
    <x v="152"/>
    <x v="124"/>
    <x v="5"/>
    <n v="2018"/>
    <n v="14762"/>
    <n v="4.8386111111111134"/>
    <n v="11.116052010000001"/>
    <n v="4.7358333333333347"/>
    <n v="8.8638169999999992"/>
    <n v="1.826944444444444"/>
    <n v="4.8517167705640878"/>
    <n v="1"/>
    <n v="0"/>
    <n v="0"/>
    <n v="0"/>
    <n v="0"/>
  </r>
  <r>
    <x v="153"/>
    <x v="125"/>
    <x v="5"/>
    <n v="2018"/>
    <n v="13588"/>
    <n v="3.2511111111111108"/>
    <n v="11.931020630000001"/>
    <n v="3.2511111111111108"/>
    <n v="9.9508719999999986"/>
    <n v="1.785555555555556"/>
    <n v="5.5729836963285599"/>
    <n v="1"/>
    <n v="0"/>
    <n v="0"/>
    <n v="0"/>
    <n v="1"/>
  </r>
  <r>
    <x v="154"/>
    <x v="126"/>
    <x v="5"/>
    <n v="2018"/>
    <n v="13337"/>
    <n v="4.5758333333333354"/>
    <n v="11.7541835"/>
    <n v="4.5758333333333354"/>
    <n v="9.5703049999999994"/>
    <n v="1.600555555555556"/>
    <n v="5.9793644567858362"/>
    <n v="1"/>
    <n v="0"/>
    <n v="0"/>
    <n v="0"/>
    <n v="1"/>
  </r>
  <r>
    <x v="155"/>
    <x v="127"/>
    <x v="5"/>
    <n v="2018"/>
    <n v="13628"/>
    <n v="4.3511111111111127"/>
    <n v="11.53548436"/>
    <n v="4.3511111111111127"/>
    <n v="10.71433"/>
    <n v="1.9616666666666669"/>
    <n v="5.461850467289719"/>
    <n v="1"/>
    <n v="0"/>
    <n v="0"/>
    <n v="0"/>
    <n v="1"/>
  </r>
  <r>
    <x v="156"/>
    <x v="128"/>
    <x v="5"/>
    <n v="2018"/>
    <n v="11622"/>
    <n v="2.430277777777778"/>
    <n v="10.58124099"/>
    <n v="2.430277777777778"/>
    <n v="10.411504000000001"/>
    <n v="1.776388888888889"/>
    <n v="5.861049945269742"/>
    <n v="1"/>
    <n v="0"/>
    <n v="0"/>
    <n v="0"/>
    <n v="1"/>
  </r>
  <r>
    <x v="157"/>
    <x v="129"/>
    <x v="5"/>
    <n v="2018"/>
    <n v="7185"/>
    <n v="2.9972222222222231"/>
    <n v="6.6951504699999997"/>
    <n v="2.973611111111111"/>
    <n v="5.5852969999999997"/>
    <n v="0.8208333333333333"/>
    <n v="6.8044227411167508"/>
    <n v="0"/>
    <n v="0"/>
    <n v="0"/>
    <n v="0"/>
    <n v="1"/>
  </r>
  <r>
    <x v="158"/>
    <x v="130"/>
    <x v="5"/>
    <n v="2018"/>
    <n v="13136"/>
    <n v="3.994444444444444"/>
    <n v="12.366823678999999"/>
    <n v="3.9661111111111111"/>
    <n v="11.912079"/>
    <n v="1.888333333333333"/>
    <n v="6.3082501323918816"/>
    <n v="1"/>
    <n v="0"/>
    <n v="0"/>
    <n v="0"/>
    <n v="1"/>
  </r>
  <r>
    <x v="159"/>
    <x v="131"/>
    <x v="5"/>
    <n v="2018"/>
    <n v="13325"/>
    <n v="3.526388888888889"/>
    <n v="11.817942950000001"/>
    <n v="3.526388888888889"/>
    <n v="11.130625"/>
    <n v="1.9655555555555559"/>
    <n v="5.6628391746749562"/>
    <n v="1"/>
    <n v="0"/>
    <n v="0"/>
    <n v="0"/>
    <n v="1"/>
  </r>
  <r>
    <x v="160"/>
    <x v="132"/>
    <x v="5"/>
    <n v="2018"/>
    <n v="13348"/>
    <n v="3.6536111111111111"/>
    <n v="11.537928450000001"/>
    <n v="3.6536111111111111"/>
    <n v="10.734057"/>
    <n v="1.8247222222222219"/>
    <n v="5.8825704369005951"/>
    <n v="1"/>
    <n v="0"/>
    <n v="0"/>
    <n v="0"/>
    <n v="1"/>
  </r>
  <r>
    <x v="161"/>
    <x v="133"/>
    <x v="5"/>
    <n v="2018"/>
    <n v="13535"/>
    <n v="4.4544444444444444"/>
    <n v="11.543431679999999"/>
    <n v="4.4544444444444444"/>
    <n v="9.9612079999999992"/>
    <n v="1.7730555555555561"/>
    <n v="5.618102584991381"/>
    <n v="1"/>
    <n v="0"/>
    <n v="0"/>
    <n v="0"/>
    <n v="1"/>
  </r>
  <r>
    <x v="162"/>
    <x v="134"/>
    <x v="5"/>
    <n v="2018"/>
    <n v="12485"/>
    <n v="5.3050000000000006"/>
    <n v="8.6452685500000008"/>
    <n v="5.3050000000000006"/>
    <n v="6.5530907000000003"/>
    <n v="1.628333333333333"/>
    <n v="4.0244159877175036"/>
    <n v="1"/>
    <n v="0"/>
    <n v="0"/>
    <n v="0"/>
    <n v="0"/>
  </r>
  <r>
    <x v="163"/>
    <x v="135"/>
    <x v="5"/>
    <n v="2018"/>
    <n v="21302"/>
    <n v="6.5508333333333342"/>
    <n v="17.946741759999998"/>
    <n v="6.5508333333333342"/>
    <n v="13.543792"/>
    <n v="2.7969444444444451"/>
    <n v="4.8423528850928577"/>
    <n v="1"/>
    <n v="1"/>
    <n v="0"/>
    <n v="0"/>
    <n v="0"/>
  </r>
  <r>
    <x v="164"/>
    <x v="136"/>
    <x v="5"/>
    <n v="2018"/>
    <n v="13236"/>
    <n v="5.7188888888888902"/>
    <n v="9.6451675099999985"/>
    <n v="5.7188888888888902"/>
    <n v="6.9151068000000011"/>
    <n v="1.663333333333334"/>
    <n v="4.15737883767535"/>
    <n v="1"/>
    <n v="0"/>
    <n v="0"/>
    <n v="0"/>
    <n v="0"/>
  </r>
  <r>
    <x v="165"/>
    <x v="137"/>
    <x v="5"/>
    <n v="2018"/>
    <n v="12287"/>
    <n v="5.7363888888888894"/>
    <n v="9.4954736059999956"/>
    <n v="5.7363888888888894"/>
    <n v="6.712574"/>
    <n v="1.4786111111111111"/>
    <n v="4.5397832801052038"/>
    <n v="1"/>
    <n v="0"/>
    <n v="0"/>
    <n v="0"/>
    <n v="0"/>
  </r>
  <r>
    <x v="166"/>
    <x v="138"/>
    <x v="5"/>
    <n v="2018"/>
    <n v="12506"/>
    <n v="3.2283333333333339"/>
    <n v="8.7469693899999985"/>
    <n v="3.2283333333333339"/>
    <n v="8.0406499999999994"/>
    <n v="1.931944444444444"/>
    <n v="4.1619468008626894"/>
    <n v="1"/>
    <n v="0"/>
    <n v="0"/>
    <n v="0"/>
    <n v="0"/>
  </r>
  <r>
    <x v="167"/>
    <x v="139"/>
    <x v="5"/>
    <n v="2018"/>
    <n v="13534"/>
    <n v="3.3491666666666671"/>
    <n v="10.054653699999999"/>
    <n v="3.3491666666666671"/>
    <n v="9.1156960000000016"/>
    <n v="1.9858333333333329"/>
    <n v="4.5903630717582899"/>
    <n v="1"/>
    <n v="0"/>
    <n v="0"/>
    <n v="0"/>
    <n v="0"/>
  </r>
  <r>
    <x v="168"/>
    <x v="140"/>
    <x v="5"/>
    <n v="2018"/>
    <n v="14796"/>
    <n v="3.4388888888888891"/>
    <n v="11.77158176"/>
    <n v="3.4388888888888891"/>
    <n v="11.189669"/>
    <n v="2.1594444444444441"/>
    <n v="5.1817350656032941"/>
    <n v="1"/>
    <n v="0"/>
    <n v="0"/>
    <n v="0"/>
    <n v="1"/>
  </r>
  <r>
    <x v="169"/>
    <x v="141"/>
    <x v="5"/>
    <n v="2018"/>
    <n v="16895"/>
    <n v="6.6011111111111127"/>
    <n v="13.442570679999999"/>
    <n v="6.6011111111111127"/>
    <n v="10.6744357"/>
    <n v="2.288333333333334"/>
    <n v="4.6647206263656216"/>
    <n v="1"/>
    <n v="0"/>
    <n v="0"/>
    <n v="0"/>
    <n v="0"/>
  </r>
  <r>
    <x v="170"/>
    <x v="142"/>
    <x v="5"/>
    <n v="2018"/>
    <n v="14187"/>
    <n v="4.7225000000000019"/>
    <n v="11.0585133"/>
    <n v="4.7225000000000019"/>
    <n v="8.6569624999999988"/>
    <n v="1.9541666666666671"/>
    <n v="4.4300021321961607"/>
    <n v="1"/>
    <n v="0"/>
    <n v="0"/>
    <n v="0"/>
    <n v="0"/>
  </r>
  <r>
    <x v="171"/>
    <x v="143"/>
    <x v="5"/>
    <n v="2018"/>
    <n v="14088"/>
    <n v="5.4175000000000013"/>
    <n v="10.51217892"/>
    <n v="5.4175000000000013"/>
    <n v="6.8633438999999976"/>
    <n v="1.5419444444444439"/>
    <n v="4.4510967465321567"/>
    <n v="1"/>
    <n v="0"/>
    <n v="0"/>
    <n v="0"/>
    <n v="0"/>
  </r>
  <r>
    <x v="172"/>
    <x v="144"/>
    <x v="5"/>
    <n v="2018"/>
    <n v="10177"/>
    <n v="3.100277777777777"/>
    <n v="7.7644752800000019"/>
    <n v="3.100277777777777"/>
    <n v="6.2086920000000001"/>
    <n v="1.267222222222222"/>
    <n v="4.8994500657606324"/>
    <n v="1"/>
    <n v="0"/>
    <n v="0"/>
    <n v="0"/>
    <n v="0"/>
  </r>
  <r>
    <x v="173"/>
    <x v="145"/>
    <x v="5"/>
    <n v="2018"/>
    <n v="14263"/>
    <n v="3.7177777777777798"/>
    <n v="9.9175174000000013"/>
    <n v="3.7177777777777798"/>
    <n v="8.1365019999999983"/>
    <n v="1.9875"/>
    <n v="4.0938374842767287"/>
    <n v="1"/>
    <n v="0"/>
    <n v="0"/>
    <n v="0"/>
    <n v="0"/>
  </r>
  <r>
    <x v="174"/>
    <x v="146"/>
    <x v="5"/>
    <n v="2018"/>
    <n v="12693"/>
    <n v="3.748055555555557"/>
    <n v="9.5123256699999974"/>
    <n v="3.748055555555557"/>
    <n v="7.5398759999999996"/>
    <n v="1.7416666666666669"/>
    <n v="4.3291154066985635"/>
    <n v="1"/>
    <n v="0"/>
    <n v="0"/>
    <n v="0"/>
    <n v="0"/>
  </r>
  <r>
    <x v="175"/>
    <x v="147"/>
    <x v="5"/>
    <n v="2018"/>
    <n v="12675"/>
    <n v="3.2930555555555561"/>
    <n v="9.9949612099999978"/>
    <n v="3.21"/>
    <n v="8.980519000000001"/>
    <n v="1.802777777777778"/>
    <n v="4.9814897380585519"/>
    <n v="1"/>
    <n v="0"/>
    <n v="0"/>
    <n v="0"/>
    <n v="0"/>
  </r>
  <r>
    <x v="176"/>
    <x v="148"/>
    <x v="5"/>
    <n v="2018"/>
    <n v="11157"/>
    <n v="3.5477777777777768"/>
    <n v="8.6640503000000013"/>
    <n v="3.5477777777777768"/>
    <n v="5.029426"/>
    <n v="1.0016666666666669"/>
    <n v="5.021057570715473"/>
    <n v="1"/>
    <n v="0"/>
    <n v="0"/>
    <n v="0"/>
    <n v="1"/>
  </r>
  <r>
    <x v="177"/>
    <x v="149"/>
    <x v="5"/>
    <n v="2018"/>
    <n v="13606"/>
    <n v="5.5608333333333331"/>
    <n v="10.06153233"/>
    <n v="5.5608333333333331"/>
    <n v="6.7843893000000008"/>
    <n v="1.545277777777778"/>
    <n v="4.3904011288872908"/>
    <n v="1"/>
    <n v="0"/>
    <n v="0"/>
    <n v="0"/>
    <n v="0"/>
  </r>
  <r>
    <x v="178"/>
    <x v="150"/>
    <x v="5"/>
    <n v="2018"/>
    <n v="13360"/>
    <n v="2.955277777777777"/>
    <n v="9.6500960399999993"/>
    <n v="2.955277777777777"/>
    <n v="7.994637"/>
    <n v="1.8666666666666669"/>
    <n v="4.2828412499999997"/>
    <n v="1"/>
    <n v="0"/>
    <n v="0"/>
    <n v="0"/>
    <n v="0"/>
  </r>
  <r>
    <x v="179"/>
    <x v="151"/>
    <x v="5"/>
    <n v="2018"/>
    <n v="10569"/>
    <n v="5.3611111111111107"/>
    <n v="7.8344185100000017"/>
    <n v="5.3611111111111107"/>
    <n v="4.3909699999999994"/>
    <n v="1.0674999999999999"/>
    <n v="4.1133208430913344"/>
    <n v="1"/>
    <n v="0"/>
    <n v="0"/>
    <n v="0"/>
    <n v="0"/>
  </r>
  <r>
    <x v="180"/>
    <x v="152"/>
    <x v="5"/>
    <n v="2018"/>
    <n v="10549"/>
    <n v="2.3105555555555561"/>
    <n v="8.0470173900000006"/>
    <n v="2.3105555555555561"/>
    <n v="7.5335680000000007"/>
    <n v="1.493333333333333"/>
    <n v="5.0448000000000022"/>
    <n v="1"/>
    <n v="0"/>
    <n v="0"/>
    <n v="0"/>
    <n v="1"/>
  </r>
  <r>
    <x v="181"/>
    <x v="62"/>
    <x v="6"/>
    <n v="2018"/>
    <n v="14604"/>
    <n v="5.9030555555555573"/>
    <n v="10.1567621"/>
    <n v="5.9030555555555573"/>
    <n v="8.5591289999999987"/>
    <n v="1.9333333333333329"/>
    <n v="4.4271356896551728"/>
    <n v="1"/>
    <n v="0"/>
    <n v="0"/>
    <n v="0"/>
    <n v="0"/>
  </r>
  <r>
    <x v="182"/>
    <x v="63"/>
    <x v="6"/>
    <n v="2018"/>
    <n v="9069"/>
    <n v="3.272222222222223"/>
    <n v="7.1937978799999991"/>
    <n v="3.1694444444444438"/>
    <n v="6.5669379999999986"/>
    <n v="1.2511111111111111"/>
    <n v="5.2488847246891641"/>
    <n v="0"/>
    <n v="0"/>
    <n v="0"/>
    <n v="0"/>
    <n v="1"/>
  </r>
  <r>
    <x v="183"/>
    <x v="64"/>
    <x v="6"/>
    <n v="2018"/>
    <n v="13827"/>
    <n v="3.5697222222222229"/>
    <n v="10.701168620000001"/>
    <n v="3.5697222222222229"/>
    <n v="9.0725829999999981"/>
    <n v="1.9080555555555561"/>
    <n v="4.7548840879312833"/>
    <n v="1"/>
    <n v="0"/>
    <n v="0"/>
    <n v="0"/>
    <n v="0"/>
  </r>
  <r>
    <x v="184"/>
    <x v="65"/>
    <x v="6"/>
    <n v="2018"/>
    <n v="12679"/>
    <n v="4.7933333333333339"/>
    <n v="9.1974684999999994"/>
    <n v="4.5166666666666657"/>
    <n v="7.3020110000000003"/>
    <n v="1.634722222222222"/>
    <n v="4.4668206627017852"/>
    <n v="1"/>
    <n v="0"/>
    <n v="0"/>
    <n v="0"/>
    <n v="0"/>
  </r>
  <r>
    <x v="185"/>
    <x v="66"/>
    <x v="6"/>
    <n v="2018"/>
    <n v="9788"/>
    <n v="5.6422222222222214"/>
    <n v="7.1964911100000011"/>
    <n v="5.3227777777777767"/>
    <n v="3.988788"/>
    <n v="0.91944444444444451"/>
    <n v="4.3382588519637455"/>
    <n v="0"/>
    <n v="0"/>
    <n v="0"/>
    <n v="0"/>
    <n v="0"/>
  </r>
  <r>
    <x v="186"/>
    <x v="67"/>
    <x v="6"/>
    <n v="2018"/>
    <n v="15353"/>
    <n v="7.7647222222222254"/>
    <n v="11.10873773"/>
    <n v="7.3536111111111131"/>
    <n v="7.9044950000000007"/>
    <n v="1.8566666666666669"/>
    <n v="4.257358168761221"/>
    <n v="1"/>
    <n v="0"/>
    <n v="0"/>
    <n v="0"/>
    <n v="0"/>
  </r>
  <r>
    <x v="187"/>
    <x v="68"/>
    <x v="6"/>
    <n v="2018"/>
    <n v="939"/>
    <n v="1.237222222222222"/>
    <n v="0.63318463999999997"/>
    <n v="1.237222222222222"/>
    <n v="1.0575599999999999E-2"/>
    <n v="3.6111111111111109E-3"/>
    <s v=""/>
    <n v="0"/>
    <n v="0"/>
    <n v="1"/>
    <n v="1"/>
    <n v="0"/>
  </r>
  <r>
    <x v="188"/>
    <x v="69"/>
    <x v="6"/>
    <n v="2018"/>
    <n v="2161"/>
    <n v="1.8727777777777781"/>
    <n v="1.5007731"/>
    <n v="1.8727777777777781"/>
    <n v="0.27469900000000003"/>
    <n v="7.9444444444444443E-2"/>
    <s v=""/>
    <n v="0"/>
    <n v="0"/>
    <n v="1"/>
    <n v="2"/>
    <n v="0"/>
  </r>
  <r>
    <x v="189"/>
    <x v="70"/>
    <x v="6"/>
    <n v="2018"/>
    <n v="15795"/>
    <n v="7.3530555555555557"/>
    <n v="12.17534878"/>
    <n v="7.3530555555555557"/>
    <n v="8.7830650000000006"/>
    <n v="1.8444444444444441"/>
    <n v="4.7619027108433745"/>
    <n v="1"/>
    <n v="0"/>
    <n v="0"/>
    <n v="0"/>
    <n v="0"/>
  </r>
  <r>
    <x v="190"/>
    <x v="71"/>
    <x v="6"/>
    <n v="2018"/>
    <n v="15980"/>
    <n v="4.9875000000000007"/>
    <n v="12.48906672"/>
    <n v="4.9875000000000007"/>
    <n v="10.892512999999999"/>
    <n v="2.2652777777777779"/>
    <n v="4.8084668056407107"/>
    <n v="1"/>
    <n v="0"/>
    <n v="0"/>
    <n v="0"/>
    <n v="0"/>
  </r>
  <r>
    <x v="191"/>
    <x v="72"/>
    <x v="6"/>
    <n v="2018"/>
    <n v="15183"/>
    <n v="7.550833333333336"/>
    <n v="10.13052141"/>
    <n v="7.550833333333336"/>
    <n v="6.7288060000000014"/>
    <n v="1.776111111111111"/>
    <n v="3.7885050985298729"/>
    <n v="1"/>
    <n v="0"/>
    <n v="0"/>
    <n v="0"/>
    <n v="0"/>
  </r>
  <r>
    <x v="192"/>
    <x v="73"/>
    <x v="6"/>
    <n v="2018"/>
    <n v="13855"/>
    <n v="5.3452777777777776"/>
    <n v="9.0064259999999994"/>
    <n v="5.3452777777777776"/>
    <n v="7.5257859999999992"/>
    <n v="1.885"/>
    <n v="3.9924594164456231"/>
    <n v="1"/>
    <n v="0"/>
    <n v="0"/>
    <n v="0"/>
    <n v="0"/>
  </r>
  <r>
    <x v="193"/>
    <x v="74"/>
    <x v="6"/>
    <n v="2018"/>
    <n v="17800"/>
    <n v="7.6441666666666714"/>
    <n v="11.728260000000001"/>
    <n v="7.6441666666666714"/>
    <n v="9.2747599999999988"/>
    <n v="2.318888888888889"/>
    <n v="3.9996569238140864"/>
    <n v="1"/>
    <n v="0"/>
    <n v="0"/>
    <n v="0"/>
    <n v="0"/>
  </r>
  <r>
    <x v="194"/>
    <x v="75"/>
    <x v="6"/>
    <n v="2018"/>
    <n v="12079"/>
    <n v="7.2697222222222253"/>
    <n v="7.8276599999999972"/>
    <n v="7.2697222222222253"/>
    <n v="5.4377599999999999"/>
    <n v="1.418333333333333"/>
    <n v="3.8339083431257355"/>
    <n v="1"/>
    <n v="0"/>
    <n v="0"/>
    <n v="0"/>
    <n v="0"/>
  </r>
  <r>
    <x v="195"/>
    <x v="76"/>
    <x v="6"/>
    <n v="2018"/>
    <n v="17695"/>
    <n v="5.1777777777777771"/>
    <n v="12.045634"/>
    <n v="5.1777777777777771"/>
    <n v="10.438654"/>
    <n v="2.4941666666666671"/>
    <n v="4.1852271299699293"/>
    <n v="1"/>
    <n v="0"/>
    <n v="0"/>
    <n v="0"/>
    <n v="0"/>
  </r>
  <r>
    <x v="196"/>
    <x v="77"/>
    <x v="6"/>
    <n v="2018"/>
    <n v="13152"/>
    <n v="4.8024999999999993"/>
    <n v="8.7271210000000004"/>
    <n v="4.8024999999999993"/>
    <n v="6.7071609999999993"/>
    <n v="1.660555555555556"/>
    <n v="4.0391066577450641"/>
    <n v="1"/>
    <n v="0"/>
    <n v="0"/>
    <n v="0"/>
    <n v="0"/>
  </r>
  <r>
    <x v="197"/>
    <x v="78"/>
    <x v="6"/>
    <n v="2018"/>
    <n v="15403"/>
    <n v="7.9336111111111141"/>
    <n v="10.335827"/>
    <n v="7.9336111111111141"/>
    <n v="6.2935839999999992"/>
    <n v="1.7188888888888889"/>
    <n v="3.6614257272139619"/>
    <n v="1"/>
    <n v="0"/>
    <n v="0"/>
    <n v="0"/>
    <n v="0"/>
  </r>
  <r>
    <x v="198"/>
    <x v="79"/>
    <x v="6"/>
    <n v="2018"/>
    <n v="10980"/>
    <n v="7.4866666666666699"/>
    <n v="7.4960279999999999"/>
    <n v="7.4866666666666699"/>
    <n v="3.7397279999999999"/>
    <n v="1.124166666666667"/>
    <n v="3.3266668643439576"/>
    <n v="1"/>
    <n v="0"/>
    <n v="0"/>
    <n v="0"/>
    <n v="0"/>
  </r>
  <r>
    <x v="199"/>
    <x v="80"/>
    <x v="6"/>
    <n v="2018"/>
    <n v="14958"/>
    <n v="8.3363888888888908"/>
    <n v="10.029590000000001"/>
    <n v="8.3363888888888908"/>
    <n v="4.4580299999999999"/>
    <n v="1.372222222222222"/>
    <n v="3.2487668016194338"/>
    <n v="1"/>
    <n v="0"/>
    <n v="0"/>
    <n v="0"/>
    <n v="0"/>
  </r>
  <r>
    <x v="200"/>
    <x v="81"/>
    <x v="6"/>
    <n v="2018"/>
    <n v="15543"/>
    <n v="5.6630555555555562"/>
    <n v="10.731688999999999"/>
    <n v="5.6630555555555562"/>
    <n v="6.6752319999999994"/>
    <n v="1.7641666666666671"/>
    <n v="3.7837876239962198"/>
    <n v="1"/>
    <n v="0"/>
    <n v="0"/>
    <n v="0"/>
    <n v="0"/>
  </r>
  <r>
    <x v="201"/>
    <x v="82"/>
    <x v="6"/>
    <n v="2018"/>
    <n v="14916"/>
    <n v="5.6216666666666653"/>
    <n v="9.6336039999999983"/>
    <n v="5.6216666666666653"/>
    <n v="7.0779040000000002"/>
    <n v="1.8952777777777781"/>
    <n v="3.734494269382969"/>
    <n v="1"/>
    <n v="0"/>
    <n v="0"/>
    <n v="0"/>
    <n v="0"/>
  </r>
  <r>
    <x v="202"/>
    <x v="83"/>
    <x v="6"/>
    <n v="2018"/>
    <n v="12193"/>
    <n v="6.2977777777777799"/>
    <n v="9.4177699999999991"/>
    <n v="6.2977777777777799"/>
    <n v="6.1585400000000003"/>
    <n v="1.134444444444445"/>
    <n v="5.4286836434867753"/>
    <n v="1"/>
    <n v="0"/>
    <n v="0"/>
    <n v="0"/>
    <n v="1"/>
  </r>
  <r>
    <x v="203"/>
    <x v="84"/>
    <x v="6"/>
    <n v="2018"/>
    <n v="14261"/>
    <n v="6.2686111111111122"/>
    <n v="10.238987"/>
    <n v="6.2686111111111122"/>
    <n v="6.9332069999999986"/>
    <n v="1.903888888888889"/>
    <n v="3.6416027429238391"/>
    <n v="1"/>
    <n v="0"/>
    <n v="0"/>
    <n v="0"/>
    <n v="0"/>
  </r>
  <r>
    <x v="204"/>
    <x v="85"/>
    <x v="6"/>
    <n v="2018"/>
    <n v="16498"/>
    <n v="6.3513888888888914"/>
    <n v="12.371634999999999"/>
    <n v="6.3513888888888914"/>
    <n v="8.7316480000000016"/>
    <n v="2.1888888888888891"/>
    <n v="3.9890777664974624"/>
    <n v="1"/>
    <n v="0"/>
    <n v="0"/>
    <n v="0"/>
    <n v="0"/>
  </r>
  <r>
    <x v="205"/>
    <x v="86"/>
    <x v="6"/>
    <n v="2018"/>
    <n v="14531"/>
    <n v="7.4313888888888924"/>
    <n v="10.982946"/>
    <n v="7.4313888888888924"/>
    <n v="8.2813360000000014"/>
    <n v="2.0005555555555561"/>
    <n v="4.1395181338517073"/>
    <n v="1"/>
    <n v="0"/>
    <n v="0"/>
    <n v="0"/>
    <n v="0"/>
  </r>
  <r>
    <x v="206"/>
    <x v="87"/>
    <x v="6"/>
    <n v="2018"/>
    <n v="15611"/>
    <n v="7.321666666666669"/>
    <n v="11.356809"/>
    <n v="7.321666666666669"/>
    <n v="6.2949820000000001"/>
    <n v="1.666111111111112"/>
    <n v="3.7782486162053996"/>
    <n v="1"/>
    <n v="0"/>
    <n v="0"/>
    <n v="0"/>
    <n v="0"/>
  </r>
  <r>
    <x v="207"/>
    <x v="88"/>
    <x v="6"/>
    <n v="2018"/>
    <n v="12386"/>
    <n v="7.2805555555555568"/>
    <n v="9.1573149999999988"/>
    <n v="7.2805555555555568"/>
    <n v="5.2990529999999989"/>
    <n v="1.3797222222222221"/>
    <n v="3.8406665592913223"/>
    <n v="1"/>
    <n v="0"/>
    <n v="0"/>
    <n v="0"/>
    <n v="0"/>
  </r>
  <r>
    <x v="208"/>
    <x v="89"/>
    <x v="6"/>
    <n v="2018"/>
    <n v="9500"/>
    <n v="5.6147222222222224"/>
    <n v="6.4435599999999988"/>
    <n v="5.6147222222222224"/>
    <n v="3.7029400000000008"/>
    <n v="1.2613888888888889"/>
    <n v="2.9356053732658012"/>
    <n v="0"/>
    <n v="0"/>
    <n v="0"/>
    <n v="0"/>
    <n v="0"/>
  </r>
  <r>
    <x v="209"/>
    <x v="90"/>
    <x v="6"/>
    <n v="2018"/>
    <n v="11559"/>
    <n v="5.3322222222222244"/>
    <n v="10.04275"/>
    <n v="5.3322222222222244"/>
    <n v="8.9101099999999995"/>
    <n v="1.606111111111111"/>
    <n v="5.547629885852646"/>
    <n v="1"/>
    <n v="0"/>
    <n v="0"/>
    <n v="0"/>
    <n v="1"/>
  </r>
  <r>
    <x v="210"/>
    <x v="91"/>
    <x v="6"/>
    <n v="2018"/>
    <n v="16952"/>
    <n v="5.7380555555555564"/>
    <n v="13.069039999999999"/>
    <n v="5.7380555555555564"/>
    <n v="11.273540000000001"/>
    <n v="2.3827777777777781"/>
    <n v="4.7312595010491956"/>
    <n v="1"/>
    <n v="0"/>
    <n v="0"/>
    <n v="0"/>
    <n v="0"/>
  </r>
  <r>
    <x v="211"/>
    <x v="153"/>
    <x v="6"/>
    <n v="2018"/>
    <n v="12011"/>
    <n v="4.3002777777777794"/>
    <n v="8.9185172000000019"/>
    <n v="4.3002777777777794"/>
    <n v="7.6315600000000003"/>
    <n v="1.765555555555556"/>
    <n v="4.3224694776589043"/>
    <n v="1"/>
    <n v="0"/>
    <n v="0"/>
    <n v="0"/>
    <n v="0"/>
  </r>
  <r>
    <x v="212"/>
    <x v="154"/>
    <x v="7"/>
    <n v="2018"/>
    <n v="5662"/>
    <n v="4.4547222222222214"/>
    <n v="3.736479000000001"/>
    <n v="4.4547222222222214"/>
    <n v="1.7586200000000001"/>
    <n v="0.55666666666666664"/>
    <s v=""/>
    <n v="0"/>
    <n v="0"/>
    <n v="0"/>
    <n v="0"/>
    <n v="0"/>
  </r>
  <r>
    <x v="213"/>
    <x v="155"/>
    <x v="7"/>
    <n v="2018"/>
    <n v="12811"/>
    <n v="6.0352777777777806"/>
    <n v="9.5593199999999996"/>
    <n v="6.0352777777777806"/>
    <n v="7.133659999999999"/>
    <n v="1.495555555555556"/>
    <n v="4.7699063893016325"/>
    <n v="1"/>
    <n v="0"/>
    <n v="0"/>
    <n v="0"/>
    <n v="0"/>
  </r>
  <r>
    <x v="214"/>
    <x v="156"/>
    <x v="7"/>
    <n v="2018"/>
    <n v="3434"/>
    <n v="5.9997222222222213"/>
    <n v="2.3629700000000011"/>
    <n v="5.9997222222222213"/>
    <n v="0.25868999999999998"/>
    <n v="8.6944444444444449E-2"/>
    <s v=""/>
    <n v="0"/>
    <n v="0"/>
    <n v="0"/>
    <n v="0"/>
    <n v="0"/>
  </r>
  <r>
    <x v="215"/>
    <x v="157"/>
    <x v="7"/>
    <n v="2018"/>
    <n v="3112"/>
    <n v="5.8677777777777766"/>
    <n v="2.0905999999999998"/>
    <n v="5.8677777777777766"/>
    <m/>
    <m/>
    <s v=""/>
    <n v="0"/>
    <n v="0"/>
    <n v="0"/>
    <n v="0"/>
    <n v="0"/>
  </r>
  <r>
    <x v="216"/>
    <x v="158"/>
    <x v="7"/>
    <n v="2018"/>
    <n v="12674"/>
    <n v="4.8819444444444446"/>
    <n v="8.6996000000000002"/>
    <n v="4.8819444444444446"/>
    <n v="7.0868399999999996"/>
    <n v="1.6588888888888891"/>
    <n v="4.2720401875418617"/>
    <n v="1"/>
    <n v="0"/>
    <n v="0"/>
    <n v="0"/>
    <n v="0"/>
  </r>
  <r>
    <x v="217"/>
    <x v="159"/>
    <x v="7"/>
    <n v="2018"/>
    <n v="12453"/>
    <n v="4.4816666666666656"/>
    <n v="9.1737400000000004"/>
    <n v="4.4816666666666656"/>
    <n v="7.9211499999999999"/>
    <n v="1.7986111111111109"/>
    <n v="4.4040370656370662"/>
    <n v="1"/>
    <n v="0"/>
    <n v="0"/>
    <n v="0"/>
    <n v="0"/>
  </r>
  <r>
    <x v="218"/>
    <x v="160"/>
    <x v="7"/>
    <n v="2018"/>
    <n v="10022"/>
    <n v="3.5055555555555542"/>
    <n v="7.4643600000000001"/>
    <n v="3.5055555555555542"/>
    <n v="6.9168699999999994"/>
    <n v="1.4975000000000001"/>
    <n v="4.6189449081802998"/>
    <n v="1"/>
    <n v="0"/>
    <n v="0"/>
    <n v="0"/>
    <n v="0"/>
  </r>
  <r>
    <x v="219"/>
    <x v="161"/>
    <x v="7"/>
    <n v="2018"/>
    <n v="10098"/>
    <n v="4.4224999999999994"/>
    <n v="7.4290500000000002"/>
    <n v="4.4224999999999994"/>
    <n v="5.8494699999999993"/>
    <n v="1.3013888888888889"/>
    <n v="4.494790181430095"/>
    <n v="1"/>
    <n v="0"/>
    <n v="0"/>
    <n v="0"/>
    <n v="0"/>
  </r>
  <r>
    <x v="220"/>
    <x v="162"/>
    <x v="7"/>
    <n v="2018"/>
    <n v="15668"/>
    <n v="7.4169444444444466"/>
    <n v="11.579864600000001"/>
    <n v="7.4169444444444466"/>
    <n v="8.2565299999999997"/>
    <n v="1.915"/>
    <n v="4.3115039164490856"/>
    <n v="1"/>
    <n v="0"/>
    <n v="0"/>
    <n v="0"/>
    <n v="0"/>
  </r>
  <r>
    <x v="221"/>
    <x v="163"/>
    <x v="7"/>
    <n v="2018"/>
    <n v="15444"/>
    <n v="8.5302777777777763"/>
    <n v="11.467034"/>
    <n v="8.5302777777777763"/>
    <n v="8.5892999999999997"/>
    <n v="1.8336111111111111"/>
    <n v="4.6843629753067715"/>
    <n v="1"/>
    <n v="0"/>
    <n v="0"/>
    <n v="0"/>
    <n v="0"/>
  </r>
  <r>
    <x v="222"/>
    <x v="164"/>
    <x v="7"/>
    <n v="2018"/>
    <n v="9752"/>
    <n v="5.2130555555555542"/>
    <n v="6.7631929999999993"/>
    <n v="5.2130555555555542"/>
    <n v="3.7214149999999999"/>
    <n v="1.0883333333333329"/>
    <n v="3.4193705972434927"/>
    <n v="0"/>
    <n v="0"/>
    <n v="0"/>
    <n v="0"/>
    <n v="0"/>
  </r>
  <r>
    <x v="223"/>
    <x v="165"/>
    <x v="7"/>
    <n v="2018"/>
    <n v="16110"/>
    <n v="6.7911111111111149"/>
    <n v="11.501749999999999"/>
    <n v="6.7911111111111149"/>
    <n v="7.6282189999999996"/>
    <n v="2.0116666666666672"/>
    <n v="3.7919895608947791"/>
    <n v="1"/>
    <n v="0"/>
    <n v="0"/>
    <n v="0"/>
    <n v="0"/>
  </r>
  <r>
    <x v="224"/>
    <x v="166"/>
    <x v="7"/>
    <n v="2018"/>
    <n v="10870"/>
    <n v="5.6802777777777784"/>
    <n v="7.7536169999999993"/>
    <n v="5.6802777777777784"/>
    <n v="5.6406609999999997"/>
    <n v="1.7358333333333329"/>
    <n v="3.2495406625060017"/>
    <n v="1"/>
    <n v="0"/>
    <n v="0"/>
    <n v="0"/>
    <n v="0"/>
  </r>
  <r>
    <x v="225"/>
    <x v="167"/>
    <x v="7"/>
    <n v="2018"/>
    <n v="10901"/>
    <n v="5.4461111111111107"/>
    <n v="7.6265539999999996"/>
    <n v="5.4461111111111107"/>
    <n v="5.1096500000000002"/>
    <n v="1.173055555555556"/>
    <n v="4.3558465545820493"/>
    <n v="1"/>
    <n v="0"/>
    <n v="0"/>
    <n v="0"/>
    <n v="0"/>
  </r>
  <r>
    <x v="226"/>
    <x v="168"/>
    <x v="7"/>
    <n v="2018"/>
    <n v="2873"/>
    <n v="1.926666666666667"/>
    <n v="2.006758"/>
    <n v="1.926666666666667"/>
    <n v="0.49198999999999998"/>
    <n v="0.1661111111111111"/>
    <s v=""/>
    <n v="0"/>
    <n v="0"/>
    <n v="1"/>
    <n v="1"/>
    <n v="0"/>
  </r>
  <r>
    <x v="227"/>
    <x v="169"/>
    <x v="7"/>
    <n v="2018"/>
    <n v="2099"/>
    <n v="4.318888888888889"/>
    <n v="1.4179200000000001"/>
    <n v="4.318888888888889"/>
    <m/>
    <m/>
    <s v=""/>
    <n v="0"/>
    <n v="0"/>
    <n v="1"/>
    <n v="2"/>
    <n v="0"/>
  </r>
  <r>
    <x v="228"/>
    <x v="170"/>
    <x v="7"/>
    <n v="2018"/>
    <n v="6224"/>
    <n v="5.7647222222222227"/>
    <n v="4.3224302999999997"/>
    <n v="5.7647222222222227"/>
    <n v="1.3175333"/>
    <n v="0.34888888888888892"/>
    <s v=""/>
    <n v="0"/>
    <n v="0"/>
    <n v="0"/>
    <n v="0"/>
    <n v="0"/>
  </r>
  <r>
    <x v="229"/>
    <x v="171"/>
    <x v="7"/>
    <n v="2018"/>
    <n v="4227"/>
    <n v="4.5838888888888887"/>
    <n v="2.7229492"/>
    <n v="4.5838888888888887"/>
    <n v="0.22464000000000001"/>
    <n v="8.1388888888888886E-2"/>
    <s v=""/>
    <n v="0"/>
    <n v="0"/>
    <n v="0"/>
    <n v="0"/>
    <n v="0"/>
  </r>
  <r>
    <x v="230"/>
    <x v="172"/>
    <x v="7"/>
    <n v="2018"/>
    <n v="5151"/>
    <n v="3.5452777777777769"/>
    <n v="3.3952200000000001"/>
    <n v="3.5452777777777769"/>
    <n v="0.61585000000000001"/>
    <n v="0.16638888888888889"/>
    <s v=""/>
    <n v="0"/>
    <n v="0"/>
    <n v="0"/>
    <n v="0"/>
    <n v="0"/>
  </r>
  <r>
    <x v="231"/>
    <x v="173"/>
    <x v="7"/>
    <n v="2018"/>
    <n v="11175"/>
    <n v="5.2525000000000004"/>
    <n v="8.0752659999999992"/>
    <n v="5.2525000000000004"/>
    <n v="4.2250099999999993"/>
    <n v="1.078055555555556"/>
    <n v="3.9191022932233937"/>
    <n v="1"/>
    <n v="0"/>
    <n v="0"/>
    <n v="0"/>
    <n v="0"/>
  </r>
  <r>
    <x v="232"/>
    <x v="174"/>
    <x v="7"/>
    <n v="2018"/>
    <n v="17198"/>
    <n v="6.5980555555555576"/>
    <n v="12.070017999999999"/>
    <n v="6.5980555555555576"/>
    <n v="8.5653219999999983"/>
    <n v="2.4550000000000001"/>
    <n v="3.4889295315682274"/>
    <n v="1"/>
    <n v="0"/>
    <n v="0"/>
    <n v="0"/>
    <n v="0"/>
  </r>
  <r>
    <x v="233"/>
    <x v="175"/>
    <x v="7"/>
    <n v="2018"/>
    <n v="14361"/>
    <n v="4.1461111111111109"/>
    <n v="9.8367939999999958"/>
    <n v="4.1461111111111109"/>
    <n v="7.8128339999999996"/>
    <n v="2.0061111111111112"/>
    <n v="3.8945170866795897"/>
    <n v="1"/>
    <n v="0"/>
    <n v="0"/>
    <n v="0"/>
    <n v="0"/>
  </r>
  <r>
    <x v="234"/>
    <x v="176"/>
    <x v="7"/>
    <n v="2018"/>
    <n v="7582"/>
    <n v="3.2516666666666669"/>
    <n v="5.6768799999999988"/>
    <n v="3.2516666666666669"/>
    <n v="3.8738299999999999"/>
    <n v="1.018055555555555"/>
    <n v="3.80512633015007"/>
    <n v="0"/>
    <n v="0"/>
    <n v="0"/>
    <n v="0"/>
    <n v="0"/>
  </r>
  <r>
    <x v="235"/>
    <x v="177"/>
    <x v="7"/>
    <n v="2018"/>
    <n v="13189"/>
    <n v="5.3463888888888897"/>
    <n v="9.7494879999999995"/>
    <n v="5.3463888888888897"/>
    <n v="6.1193120000000016"/>
    <n v="1.7605555555555561"/>
    <n v="3.4757846639318397"/>
    <n v="1"/>
    <n v="0"/>
    <n v="0"/>
    <n v="0"/>
    <n v="0"/>
  </r>
  <r>
    <x v="236"/>
    <x v="178"/>
    <x v="7"/>
    <n v="2018"/>
    <n v="8264"/>
    <n v="3.847777777777778"/>
    <n v="6.1151610000000014"/>
    <n v="3.847777777777778"/>
    <n v="3.8529810000000002"/>
    <n v="0.95611111111111113"/>
    <n v="4.0298464846019755"/>
    <n v="0"/>
    <n v="0"/>
    <n v="0"/>
    <n v="0"/>
    <n v="0"/>
  </r>
  <r>
    <x v="237"/>
    <x v="179"/>
    <x v="7"/>
    <n v="2018"/>
    <n v="3140"/>
    <n v="2.123333333333334"/>
    <n v="2.0988199999999999"/>
    <n v="2.123333333333334"/>
    <n v="0.94533"/>
    <n v="0.34666666666666668"/>
    <s v=""/>
    <n v="0"/>
    <n v="0"/>
    <n v="0"/>
    <n v="0"/>
    <n v="0"/>
  </r>
  <r>
    <x v="238"/>
    <x v="180"/>
    <x v="7"/>
    <n v="2018"/>
    <n v="8873"/>
    <n v="3.8963888888888878"/>
    <n v="6.1903629999999987"/>
    <n v="3.8963888888888878"/>
    <n v="2.90713"/>
    <n v="0.82805555555555566"/>
    <s v=""/>
    <n v="0"/>
    <n v="0"/>
    <n v="0"/>
    <n v="0"/>
    <n v="0"/>
  </r>
  <r>
    <x v="239"/>
    <x v="181"/>
    <x v="7"/>
    <n v="2018"/>
    <n v="11300"/>
    <n v="6.2500000000000018"/>
    <n v="8.0083789999999997"/>
    <n v="6.2500000000000018"/>
    <n v="3.4387300000000001"/>
    <n v="0.98611111111111105"/>
    <n v="3.4871628169014088"/>
    <n v="1"/>
    <n v="0"/>
    <n v="0"/>
    <n v="0"/>
    <n v="0"/>
  </r>
  <r>
    <x v="240"/>
    <x v="182"/>
    <x v="7"/>
    <n v="2018"/>
    <n v="10200"/>
    <n v="4.6508333333333329"/>
    <n v="7.6270895000000003"/>
    <n v="4.6508333333333329"/>
    <n v="4.5956590000000004"/>
    <n v="1.2052777777777779"/>
    <n v="3.8129459322424522"/>
    <n v="1"/>
    <n v="0"/>
    <n v="0"/>
    <n v="0"/>
    <n v="0"/>
  </r>
  <r>
    <x v="241"/>
    <x v="183"/>
    <x v="7"/>
    <n v="2018"/>
    <n v="15402"/>
    <n v="6.5530555555555567"/>
    <n v="10.664787"/>
    <n v="6.5530555555555567"/>
    <n v="5.4692020000000001"/>
    <n v="1.587777777777778"/>
    <n v="3.4445638908327498"/>
    <n v="1"/>
    <n v="0"/>
    <n v="0"/>
    <n v="0"/>
    <n v="0"/>
  </r>
  <r>
    <x v="242"/>
    <x v="184"/>
    <x v="7"/>
    <n v="2018"/>
    <n v="11792"/>
    <n v="6.9591666666666674"/>
    <n v="8.4332399999999961"/>
    <n v="6.9591666666666674"/>
    <n v="4.0876299999999999"/>
    <n v="1.085"/>
    <n v="3.7674009216589863"/>
    <n v="1"/>
    <n v="0"/>
    <n v="0"/>
    <n v="0"/>
    <n v="0"/>
  </r>
  <r>
    <x v="243"/>
    <x v="185"/>
    <x v="8"/>
    <n v="2018"/>
    <n v="8985"/>
    <n v="6.5136111111111106"/>
    <n v="6.6015680000000003"/>
    <n v="6.5136111111111106"/>
    <n v="4.3324800000000003"/>
    <n v="1.1772222222222219"/>
    <n v="3.6802567248702229"/>
    <n v="0"/>
    <n v="0"/>
    <n v="0"/>
    <n v="0"/>
    <n v="0"/>
  </r>
  <r>
    <x v="244"/>
    <x v="186"/>
    <x v="8"/>
    <n v="2018"/>
    <n v="5222"/>
    <n v="4.2280555555555548"/>
    <n v="3.5120800000000001"/>
    <n v="4.2280555555555548"/>
    <n v="1.5069699999999999"/>
    <n v="0.42138888888888892"/>
    <s v=""/>
    <n v="0"/>
    <n v="0"/>
    <n v="0"/>
    <n v="0"/>
    <n v="0"/>
  </r>
  <r>
    <x v="245"/>
    <x v="187"/>
    <x v="8"/>
    <n v="2018"/>
    <n v="1601"/>
    <n v="2.1852777777777779"/>
    <n v="1.1094900000000001"/>
    <n v="2.1852777777777779"/>
    <m/>
    <m/>
    <s v=""/>
    <n v="0"/>
    <n v="0"/>
    <n v="1"/>
    <n v="1"/>
    <n v="0"/>
  </r>
  <r>
    <x v="246"/>
    <x v="188"/>
    <x v="8"/>
    <n v="2018"/>
    <n v="5903"/>
    <n v="5.3305555555555566"/>
    <n v="4.0915570000000008"/>
    <n v="5.3305555555555566"/>
    <n v="0.79977999999999994"/>
    <n v="0.25055555555555548"/>
    <s v=""/>
    <n v="0"/>
    <n v="0"/>
    <n v="0"/>
    <n v="0"/>
    <n v="0"/>
  </r>
  <r>
    <x v="247"/>
    <x v="189"/>
    <x v="8"/>
    <n v="2018"/>
    <n v="4990"/>
    <n v="3.628055555555556"/>
    <n v="3.669379999999999"/>
    <n v="3.628055555555556"/>
    <n v="1.76119"/>
    <n v="0.51333333333333342"/>
    <s v=""/>
    <n v="0"/>
    <n v="0"/>
    <n v="0"/>
    <n v="0"/>
    <n v="0"/>
  </r>
  <r>
    <x v="248"/>
    <x v="190"/>
    <x v="8"/>
    <n v="2018"/>
    <n v="6546"/>
    <n v="5.8336111111111144"/>
    <n v="4.5411299999999999"/>
    <n v="5.8336111111111144"/>
    <n v="0.98114000000000001"/>
    <n v="0.245"/>
    <s v=""/>
    <n v="0"/>
    <n v="0"/>
    <n v="0"/>
    <n v="0"/>
    <n v="0"/>
  </r>
  <r>
    <x v="249"/>
    <x v="191"/>
    <x v="8"/>
    <n v="2018"/>
    <n v="4968"/>
    <n v="5.3808333333333334"/>
    <n v="3.34795"/>
    <n v="5.3808333333333334"/>
    <n v="0.83553999999999995"/>
    <n v="0.18611111111111109"/>
    <s v=""/>
    <n v="0"/>
    <n v="0"/>
    <n v="0"/>
    <n v="0"/>
    <n v="0"/>
  </r>
  <r>
    <x v="250"/>
    <x v="192"/>
    <x v="8"/>
    <n v="2018"/>
    <n v="3709"/>
    <n v="5.2897222222222222"/>
    <n v="2.44651"/>
    <n v="5.2897222222222222"/>
    <n v="0.54703000000000002"/>
    <n v="0.16666666666666671"/>
    <s v=""/>
    <n v="0"/>
    <n v="0"/>
    <n v="0"/>
    <n v="0"/>
    <n v="0"/>
  </r>
  <r>
    <x v="251"/>
    <x v="193"/>
    <x v="8"/>
    <n v="2018"/>
    <n v="3628"/>
    <n v="3.6816666666666671"/>
    <n v="2.3254999999999999"/>
    <n v="3.6816666666666671"/>
    <n v="1.10537"/>
    <n v="0.33250000000000002"/>
    <s v=""/>
    <n v="0"/>
    <n v="0"/>
    <n v="0"/>
    <n v="0"/>
    <n v="0"/>
  </r>
  <r>
    <x v="252"/>
    <x v="194"/>
    <x v="8"/>
    <n v="2018"/>
    <n v="2046"/>
    <n v="4.5199999999999996"/>
    <n v="1.3884099999999999"/>
    <n v="4.5199999999999996"/>
    <m/>
    <m/>
    <s v=""/>
    <n v="0"/>
    <n v="0"/>
    <n v="1"/>
    <n v="1"/>
    <n v="0"/>
  </r>
  <r>
    <x v="253"/>
    <x v="195"/>
    <x v="8"/>
    <n v="2018"/>
    <n v="12201"/>
    <n v="9.2780555555555555"/>
    <n v="8.8146110000000011"/>
    <n v="9.2780555555555555"/>
    <n v="4.5579610000000006"/>
    <n v="1.164722222222222"/>
    <n v="3.9133459575482958"/>
    <n v="1"/>
    <n v="0"/>
    <n v="0"/>
    <n v="0"/>
    <n v="0"/>
  </r>
  <r>
    <x v="254"/>
    <x v="196"/>
    <x v="8"/>
    <n v="2018"/>
    <n v="5798"/>
    <n v="2.568055555555556"/>
    <n v="4.5055580000000024"/>
    <n v="2.568055555555556"/>
    <n v="2.9104679999999998"/>
    <n v="0.65694444444444455"/>
    <s v=""/>
    <n v="0"/>
    <n v="0"/>
    <n v="0"/>
    <n v="0"/>
    <n v="0"/>
  </r>
  <r>
    <x v="255"/>
    <x v="197"/>
    <x v="8"/>
    <n v="2018"/>
    <n v="20803"/>
    <n v="7.9897222222222277"/>
    <n v="14.954682999999999"/>
    <n v="7.9897222222222277"/>
    <n v="9.1696629999999999"/>
    <n v="2.218888888888888"/>
    <n v="4.1325471707561361"/>
    <n v="1"/>
    <n v="1"/>
    <n v="0"/>
    <n v="0"/>
    <n v="0"/>
  </r>
  <r>
    <x v="256"/>
    <x v="198"/>
    <x v="8"/>
    <n v="2018"/>
    <n v="11166"/>
    <n v="5.7330555555555556"/>
    <n v="7.8025480000000016"/>
    <n v="5.7330555555555556"/>
    <n v="3.6603699999999999"/>
    <n v="1.086944444444444"/>
    <n v="3.3675778175313069"/>
    <n v="1"/>
    <n v="0"/>
    <n v="0"/>
    <n v="0"/>
    <n v="0"/>
  </r>
  <r>
    <x v="257"/>
    <x v="199"/>
    <x v="8"/>
    <n v="2018"/>
    <n v="8329"/>
    <n v="5.4361111111111118"/>
    <n v="5.567397999999999"/>
    <n v="5.4361111111111118"/>
    <n v="2.127678"/>
    <n v="0.70222222222222219"/>
    <s v=""/>
    <n v="0"/>
    <n v="0"/>
    <n v="0"/>
    <n v="0"/>
    <n v="0"/>
  </r>
  <r>
    <x v="258"/>
    <x v="200"/>
    <x v="8"/>
    <n v="2018"/>
    <n v="3895"/>
    <n v="4.612222222222222"/>
    <n v="2.606792"/>
    <n v="4.612222222222222"/>
    <n v="0.97392999999999996"/>
    <n v="0.27361111111111108"/>
    <s v=""/>
    <n v="0"/>
    <n v="0"/>
    <n v="0"/>
    <n v="0"/>
    <n v="0"/>
  </r>
  <r>
    <x v="259"/>
    <x v="201"/>
    <x v="8"/>
    <n v="2018"/>
    <n v="2201"/>
    <n v="5.2733333333333334"/>
    <n v="1.4399"/>
    <n v="5.2733333333333334"/>
    <n v="0.2059"/>
    <n v="6.0833333333333343E-2"/>
    <s v=""/>
    <n v="0"/>
    <n v="0"/>
    <n v="1"/>
    <n v="1"/>
    <n v="0"/>
  </r>
  <r>
    <x v="260"/>
    <x v="202"/>
    <x v="8"/>
    <n v="2018"/>
    <n v="4283"/>
    <n v="4.3108333333333322"/>
    <n v="2.9330099999999999"/>
    <n v="4.3108333333333322"/>
    <m/>
    <m/>
    <s v=""/>
    <n v="0"/>
    <n v="0"/>
    <n v="0"/>
    <n v="0"/>
    <n v="0"/>
  </r>
  <r>
    <x v="261"/>
    <x v="203"/>
    <x v="8"/>
    <n v="2018"/>
    <n v="5186"/>
    <n v="3.930277777777778"/>
    <n v="3.490559999999999"/>
    <n v="3.6013888888888892"/>
    <n v="0.53195999999999999"/>
    <n v="0.17277777777777781"/>
    <s v=""/>
    <n v="0"/>
    <n v="0"/>
    <n v="0"/>
    <n v="0"/>
    <n v="0"/>
  </r>
  <r>
    <x v="262"/>
    <x v="204"/>
    <x v="8"/>
    <n v="2018"/>
    <n v="9923"/>
    <n v="3.2080555555555552"/>
    <n v="7.0510400000000004"/>
    <n v="3.2080555555555552"/>
    <n v="4.0352299999999994"/>
    <n v="1.0047222222222221"/>
    <n v="4.0162643074371029"/>
    <n v="0"/>
    <n v="0"/>
    <n v="0"/>
    <n v="0"/>
    <n v="0"/>
  </r>
  <r>
    <x v="263"/>
    <x v="205"/>
    <x v="8"/>
    <n v="2018"/>
    <n v="6153"/>
    <n v="3.1569444444444441"/>
    <n v="4.2628152000000012"/>
    <n v="3.1569444444444441"/>
    <n v="2.4760909999999998"/>
    <n v="0.7319444444444444"/>
    <s v=""/>
    <n v="0"/>
    <n v="0"/>
    <n v="0"/>
    <n v="0"/>
    <n v="0"/>
  </r>
  <r>
    <x v="264"/>
    <x v="206"/>
    <x v="8"/>
    <n v="2018"/>
    <n v="5151"/>
    <n v="2.4780555555555561"/>
    <n v="3.524699"/>
    <n v="1.7594444444444439"/>
    <n v="2.1713800000000001"/>
    <n v="0.66027777777777774"/>
    <s v=""/>
    <n v="0"/>
    <n v="0"/>
    <n v="0"/>
    <n v="0"/>
    <n v="0"/>
  </r>
  <r>
    <x v="265"/>
    <x v="207"/>
    <x v="8"/>
    <n v="2018"/>
    <n v="4694"/>
    <n v="3.0875000000000008"/>
    <n v="3.2328470000000009"/>
    <n v="3.0875000000000008"/>
    <n v="1.4019200000000001"/>
    <n v="0.40527777777777779"/>
    <s v=""/>
    <n v="0"/>
    <n v="0"/>
    <n v="0"/>
    <n v="0"/>
    <n v="0"/>
  </r>
  <r>
    <x v="266"/>
    <x v="208"/>
    <x v="8"/>
    <n v="2018"/>
    <n v="3537"/>
    <n v="2.2969444444444451"/>
    <n v="2.3891889999999991"/>
    <n v="2.2969444444444451"/>
    <n v="0.57734300000000005"/>
    <n v="0.21027777777777781"/>
    <s v=""/>
    <n v="0"/>
    <n v="0"/>
    <n v="0"/>
    <n v="0"/>
    <n v="0"/>
  </r>
  <r>
    <x v="267"/>
    <x v="209"/>
    <x v="8"/>
    <n v="2018"/>
    <n v="11241"/>
    <n v="3.3519444444444439"/>
    <n v="7.747545999999998"/>
    <n v="3.3519444444444439"/>
    <n v="6.0826019999999987"/>
    <n v="1.5763888888888891"/>
    <n v="3.8585669074889855"/>
    <n v="1"/>
    <n v="0"/>
    <n v="0"/>
    <n v="0"/>
    <n v="0"/>
  </r>
  <r>
    <x v="268"/>
    <x v="210"/>
    <x v="8"/>
    <n v="2018"/>
    <n v="9711"/>
    <n v="5.5663888888888868"/>
    <n v="6.6526930000000002"/>
    <n v="5.5663888888888868"/>
    <n v="3.1654439999999999"/>
    <n v="0.97083333333333321"/>
    <n v="3.2605431759656653"/>
    <n v="0"/>
    <n v="0"/>
    <n v="0"/>
    <n v="0"/>
    <n v="0"/>
  </r>
  <r>
    <x v="269"/>
    <x v="211"/>
    <x v="8"/>
    <n v="2018"/>
    <n v="11874"/>
    <n v="4.9516666666666653"/>
    <n v="8.2192369999999997"/>
    <n v="4.9516666666666653"/>
    <n v="5.5558009999999989"/>
    <n v="1.604166666666667"/>
    <n v="3.4633564675324662"/>
    <n v="1"/>
    <n v="0"/>
    <n v="0"/>
    <n v="0"/>
    <n v="0"/>
  </r>
  <r>
    <x v="270"/>
    <x v="212"/>
    <x v="8"/>
    <n v="2018"/>
    <n v="6948"/>
    <n v="3.6411111111111119"/>
    <n v="4.7335520000000004"/>
    <n v="3.6411111111111119"/>
    <n v="2.270022"/>
    <n v="0.6875"/>
    <s v=""/>
    <n v="0"/>
    <n v="0"/>
    <n v="0"/>
    <n v="0"/>
    <n v="0"/>
  </r>
  <r>
    <x v="271"/>
    <x v="213"/>
    <x v="8"/>
    <n v="2018"/>
    <n v="3003"/>
    <n v="2.8038888888888902"/>
    <n v="2.035812"/>
    <n v="2.8038888888888902"/>
    <n v="0.14258000000000001"/>
    <n v="3.638888888888888E-2"/>
    <s v=""/>
    <n v="0"/>
    <n v="0"/>
    <n v="0"/>
    <n v="0"/>
    <n v="0"/>
  </r>
  <r>
    <x v="272"/>
    <x v="214"/>
    <x v="8"/>
    <n v="2018"/>
    <n v="921"/>
    <n v="0.66277777777777769"/>
    <n v="0.60791000000000017"/>
    <n v="0.66277777777777769"/>
    <n v="0.29575000000000001"/>
    <n v="9.8611111111111108E-2"/>
    <s v=""/>
    <n v="0"/>
    <n v="0"/>
    <n v="1"/>
    <n v="1"/>
    <n v="0"/>
  </r>
  <r>
    <x v="273"/>
    <x v="0"/>
    <x v="9"/>
    <n v="2018"/>
    <n v="1374"/>
    <n v="0.95277777777777795"/>
    <n v="0.90856999999999999"/>
    <n v="0.95277777777777795"/>
    <n v="3.3700000000000001E-2"/>
    <n v="8.611111111111111E-3"/>
    <s v=""/>
    <n v="0"/>
    <n v="0"/>
    <n v="1"/>
    <n v="2"/>
    <n v="0"/>
  </r>
  <r>
    <x v="274"/>
    <x v="1"/>
    <x v="9"/>
    <n v="2018"/>
    <n v="6899"/>
    <n v="3.8011111111111111"/>
    <n v="4.5188874999999999"/>
    <n v="3.8011111111111111"/>
    <n v="1.4688589999999999"/>
    <n v="0.53222222222222226"/>
    <s v=""/>
    <n v="0"/>
    <n v="0"/>
    <n v="0"/>
    <n v="0"/>
    <n v="0"/>
  </r>
  <r>
    <x v="275"/>
    <x v="2"/>
    <x v="9"/>
    <n v="2018"/>
    <n v="9217"/>
    <n v="3.8672222222222228"/>
    <n v="6.3631440000000001"/>
    <n v="3.8672222222222228"/>
    <n v="3.2072539999999989"/>
    <n v="0.89944444444444449"/>
    <n v="3.5658166769610857"/>
    <n v="0"/>
    <n v="0"/>
    <n v="0"/>
    <n v="0"/>
    <n v="0"/>
  </r>
  <r>
    <x v="276"/>
    <x v="3"/>
    <x v="9"/>
    <n v="2018"/>
    <n v="8792"/>
    <n v="3.4036111111111111"/>
    <n v="6.3781791999999999"/>
    <n v="3.4036111111111111"/>
    <n v="4.4897859999999996"/>
    <n v="1.1619444444444449"/>
    <n v="3.8640281137939261"/>
    <n v="0"/>
    <n v="0"/>
    <n v="0"/>
    <n v="0"/>
    <n v="0"/>
  </r>
  <r>
    <x v="277"/>
    <x v="4"/>
    <x v="9"/>
    <n v="2018"/>
    <n v="5870"/>
    <n v="3.592222222222222"/>
    <n v="3.9740340000000001"/>
    <n v="3.592222222222222"/>
    <n v="2.093744"/>
    <n v="0.64583333333333315"/>
    <s v=""/>
    <n v="0"/>
    <n v="0"/>
    <n v="0"/>
    <n v="0"/>
    <n v="0"/>
  </r>
  <r>
    <x v="278"/>
    <x v="5"/>
    <x v="9"/>
    <n v="2018"/>
    <n v="8863"/>
    <n v="2.8169444444444438"/>
    <n v="5.7666599999999999"/>
    <n v="2.8169444444444438"/>
    <n v="3.2309999999999999"/>
    <n v="0.88944444444444437"/>
    <n v="3.6326046221111805"/>
    <n v="0"/>
    <n v="0"/>
    <n v="0"/>
    <n v="0"/>
    <n v="0"/>
  </r>
  <r>
    <x v="279"/>
    <x v="6"/>
    <x v="9"/>
    <n v="2018"/>
    <n v="9868"/>
    <n v="2.918333333333333"/>
    <n v="6.8629389999999999"/>
    <n v="2.918333333333333"/>
    <n v="4.7810589999999999"/>
    <n v="1.243333333333333"/>
    <n v="3.8453557640750682"/>
    <n v="0"/>
    <n v="0"/>
    <n v="0"/>
    <n v="0"/>
    <n v="0"/>
  </r>
  <r>
    <x v="280"/>
    <x v="7"/>
    <x v="9"/>
    <n v="2018"/>
    <n v="6384"/>
    <n v="2.6580555555555549"/>
    <n v="4.0414000000000003"/>
    <n v="2.6580555555555549"/>
    <n v="2.0642299999999998"/>
    <n v="0.6052777777777778"/>
    <s v=""/>
    <n v="0"/>
    <n v="0"/>
    <n v="0"/>
    <n v="0"/>
    <n v="0"/>
  </r>
  <r>
    <x v="281"/>
    <x v="8"/>
    <x v="9"/>
    <n v="2018"/>
    <n v="4904"/>
    <n v="2.1388888888888888"/>
    <n v="3.2451530000000011"/>
    <n v="2.1388888888888888"/>
    <n v="1.4657800000000001"/>
    <n v="0.47305555555555551"/>
    <s v=""/>
    <n v="0"/>
    <n v="0"/>
    <n v="0"/>
    <n v="0"/>
    <n v="0"/>
  </r>
  <r>
    <x v="282"/>
    <x v="9"/>
    <x v="9"/>
    <n v="2018"/>
    <n v="4416"/>
    <n v="1.3536111111111111"/>
    <n v="2.9097100000000009"/>
    <n v="1.3536111111111111"/>
    <n v="1.94533"/>
    <n v="0.48944444444444429"/>
    <s v=""/>
    <n v="0"/>
    <n v="0"/>
    <n v="0"/>
    <n v="0"/>
    <n v="0"/>
  </r>
  <r>
    <x v="283"/>
    <x v="10"/>
    <x v="9"/>
    <n v="2018"/>
    <n v="8169"/>
    <n v="4.0258333333333329"/>
    <n v="5.468151999999999"/>
    <n v="4.0258333333333329"/>
    <n v="2.62324"/>
    <n v="0.66583333333333328"/>
    <s v=""/>
    <n v="0"/>
    <n v="0"/>
    <n v="0"/>
    <n v="0"/>
    <n v="0"/>
  </r>
  <r>
    <x v="284"/>
    <x v="11"/>
    <x v="9"/>
    <n v="2018"/>
    <n v="11874"/>
    <n v="4.3627777777777776"/>
    <n v="8.5348500000000005"/>
    <n v="4.3627777777777776"/>
    <n v="6.1949479999999992"/>
    <n v="1.5458333333333329"/>
    <n v="4.0075135309973051"/>
    <n v="1"/>
    <n v="0"/>
    <n v="0"/>
    <n v="0"/>
    <n v="0"/>
  </r>
  <r>
    <x v="285"/>
    <x v="12"/>
    <x v="9"/>
    <n v="2018"/>
    <n v="4917"/>
    <n v="2.752222222222223"/>
    <n v="3.1665300000000012"/>
    <n v="2.752222222222223"/>
    <n v="0.62191000000000007"/>
    <n v="0.19361111111111109"/>
    <s v=""/>
    <n v="0"/>
    <n v="0"/>
    <n v="0"/>
    <n v="0"/>
    <n v="0"/>
  </r>
  <r>
    <x v="286"/>
    <x v="13"/>
    <x v="9"/>
    <n v="2018"/>
    <n v="5875"/>
    <n v="3.6197222222222218"/>
    <n v="3.955569999999998"/>
    <n v="3.6197222222222218"/>
    <n v="0.94607000000000008"/>
    <n v="0.22444444444444439"/>
    <s v=""/>
    <n v="0"/>
    <n v="0"/>
    <n v="0"/>
    <n v="0"/>
    <n v="0"/>
  </r>
  <r>
    <x v="287"/>
    <x v="14"/>
    <x v="9"/>
    <n v="2018"/>
    <n v="19915"/>
    <n v="5.8175000000000008"/>
    <n v="13.45524"/>
    <n v="5.8175000000000008"/>
    <n v="9.5111869999999996"/>
    <n v="2.8336111111111109"/>
    <n v="3.3565604548573669"/>
    <n v="1"/>
    <n v="0"/>
    <n v="0"/>
    <n v="0"/>
    <n v="0"/>
  </r>
  <r>
    <x v="288"/>
    <x v="15"/>
    <x v="9"/>
    <n v="2018"/>
    <n v="17492"/>
    <n v="5.5308333333333337"/>
    <n v="11.242203"/>
    <n v="5.5308333333333337"/>
    <n v="7.0754429999999999"/>
    <n v="2.1927777777777782"/>
    <n v="3.226703166962249"/>
    <n v="1"/>
    <n v="0"/>
    <n v="0"/>
    <n v="0"/>
    <n v="0"/>
  </r>
  <r>
    <x v="289"/>
    <x v="16"/>
    <x v="9"/>
    <n v="2018"/>
    <n v="14886"/>
    <n v="5.7188888888888911"/>
    <n v="9.7582541999999997"/>
    <n v="5.7188888888888911"/>
    <n v="5.4206519999999996"/>
    <n v="1.7177777777777781"/>
    <n v="3.155618887451487"/>
    <n v="1"/>
    <n v="0"/>
    <n v="0"/>
    <n v="0"/>
    <n v="0"/>
  </r>
  <r>
    <x v="290"/>
    <x v="17"/>
    <x v="9"/>
    <n v="2018"/>
    <n v="17330"/>
    <n v="6.2644444444444467"/>
    <n v="10.8574286"/>
    <n v="6.2644444444444467"/>
    <n v="4.0759989999999986"/>
    <n v="1.305277777777778"/>
    <n v="3.1227061928069788"/>
    <n v="1"/>
    <n v="0"/>
    <n v="0"/>
    <n v="0"/>
    <n v="0"/>
  </r>
  <r>
    <x v="291"/>
    <x v="18"/>
    <x v="9"/>
    <n v="2018"/>
    <n v="15200"/>
    <n v="5.3486111111111123"/>
    <n v="9.8923650000000016"/>
    <n v="5.3486111111111123"/>
    <n v="5.2605519999999997"/>
    <n v="1.7175"/>
    <n v="3.062912372634643"/>
    <n v="1"/>
    <n v="0"/>
    <n v="0"/>
    <n v="0"/>
    <n v="0"/>
  </r>
  <r>
    <x v="292"/>
    <x v="19"/>
    <x v="9"/>
    <n v="2018"/>
    <n v="9108"/>
    <n v="10.66138888888889"/>
    <n v="5.666874"/>
    <n v="10.66138888888889"/>
    <n v="0.91736400000000007"/>
    <n v="0.2630555555555556"/>
    <s v=""/>
    <n v="0"/>
    <n v="0"/>
    <n v="0"/>
    <n v="0"/>
    <n v="0"/>
  </r>
  <r>
    <x v="293"/>
    <x v="20"/>
    <x v="9"/>
    <n v="2018"/>
    <n v="3737"/>
    <n v="2.125"/>
    <n v="2.513341"/>
    <n v="2.125"/>
    <n v="1.381311"/>
    <n v="0.45111111111111107"/>
    <s v=""/>
    <n v="0"/>
    <n v="0"/>
    <n v="0"/>
    <n v="0"/>
    <n v="0"/>
  </r>
  <r>
    <x v="294"/>
    <x v="21"/>
    <x v="9"/>
    <n v="2018"/>
    <n v="973"/>
    <n v="1.1563888888888889"/>
    <n v="0.64207999999999998"/>
    <n v="1.1563888888888889"/>
    <n v="3.3529999999999997E-2"/>
    <n v="8.0555555555555554E-3"/>
    <s v=""/>
    <n v="0"/>
    <n v="0"/>
    <n v="1"/>
    <n v="1"/>
    <n v="0"/>
  </r>
  <r>
    <x v="295"/>
    <x v="22"/>
    <x v="9"/>
    <n v="2018"/>
    <n v="2171"/>
    <n v="2.273333333333333"/>
    <n v="1.4234800000000001"/>
    <n v="2.273333333333333"/>
    <n v="1.3769999999999999E-2"/>
    <n v="3.333333333333334E-3"/>
    <s v=""/>
    <n v="0"/>
    <n v="0"/>
    <n v="1"/>
    <n v="2"/>
    <n v="0"/>
  </r>
  <r>
    <x v="296"/>
    <x v="23"/>
    <x v="9"/>
    <n v="2018"/>
    <n v="16135"/>
    <n v="4.3822222222222216"/>
    <n v="10.204317"/>
    <n v="4.3822222222222216"/>
    <n v="7.7855600000000011"/>
    <n v="2.2377777777777781"/>
    <n v="3.4791479642502483"/>
    <n v="1"/>
    <n v="0"/>
    <n v="0"/>
    <n v="0"/>
    <n v="0"/>
  </r>
  <r>
    <x v="297"/>
    <x v="24"/>
    <x v="9"/>
    <n v="2018"/>
    <n v="6528"/>
    <n v="2.8736111111111109"/>
    <n v="4.539464999999999"/>
    <n v="2.8736111111111109"/>
    <n v="2.8868269999999998"/>
    <n v="0.7286111111111111"/>
    <s v=""/>
    <n v="0"/>
    <n v="0"/>
    <n v="0"/>
    <n v="0"/>
    <n v="0"/>
  </r>
  <r>
    <x v="298"/>
    <x v="25"/>
    <x v="9"/>
    <n v="2018"/>
    <n v="6253"/>
    <n v="2.9841666666666669"/>
    <n v="4.0933200000000003"/>
    <n v="2.9841666666666669"/>
    <n v="2.1078199999999998"/>
    <n v="0.60416666666666663"/>
    <s v=""/>
    <n v="0"/>
    <n v="0"/>
    <n v="0"/>
    <n v="0"/>
    <n v="0"/>
  </r>
  <r>
    <x v="299"/>
    <x v="26"/>
    <x v="9"/>
    <n v="2018"/>
    <n v="2967"/>
    <n v="2.515000000000001"/>
    <n v="1.9657899999999999"/>
    <n v="2.515000000000001"/>
    <n v="4.6149999999999997E-2"/>
    <n v="5.8333333333333336E-3"/>
    <s v=""/>
    <n v="0"/>
    <n v="0"/>
    <n v="1"/>
    <n v="1"/>
    <n v="1"/>
  </r>
  <r>
    <x v="300"/>
    <x v="27"/>
    <x v="9"/>
    <n v="2018"/>
    <n v="1913"/>
    <n v="1.6191666666666671"/>
    <n v="1.2332700000000001"/>
    <n v="1.6191666666666671"/>
    <n v="8.8639999999999997E-2"/>
    <n v="1.833333333333333E-2"/>
    <s v=""/>
    <n v="0"/>
    <n v="0"/>
    <n v="1"/>
    <n v="2"/>
    <n v="0"/>
  </r>
  <r>
    <x v="301"/>
    <x v="28"/>
    <x v="9"/>
    <n v="2018"/>
    <n v="11081"/>
    <n v="3.513611111111111"/>
    <n v="7.5127370000000004"/>
    <n v="3.513611111111111"/>
    <n v="5.5708329999999986"/>
    <n v="1.447222222222222"/>
    <n v="3.8493279846449133"/>
    <n v="1"/>
    <n v="0"/>
    <n v="0"/>
    <n v="0"/>
    <n v="0"/>
  </r>
  <r>
    <x v="302"/>
    <x v="29"/>
    <x v="9"/>
    <n v="2018"/>
    <n v="6524"/>
    <n v="3.200277777777778"/>
    <n v="4.3166269999999987"/>
    <n v="3.200277777777778"/>
    <n v="2.787547"/>
    <n v="0.92388888888888887"/>
    <s v=""/>
    <n v="0"/>
    <n v="0"/>
    <n v="0"/>
    <n v="0"/>
    <n v="0"/>
  </r>
  <r>
    <x v="303"/>
    <x v="30"/>
    <x v="9"/>
    <n v="2018"/>
    <n v="7110"/>
    <n v="3.056944444444444"/>
    <n v="5.0033139999999996"/>
    <n v="3.056944444444444"/>
    <n v="2.5656750000000001"/>
    <n v="0.72833333333333328"/>
    <s v=""/>
    <n v="0"/>
    <n v="0"/>
    <n v="0"/>
    <n v="0"/>
    <n v="0"/>
  </r>
  <r>
    <x v="304"/>
    <x v="31"/>
    <x v="10"/>
    <n v="2018"/>
    <n v="5807"/>
    <n v="1.969166666666667"/>
    <n v="4.3081599999999991"/>
    <n v="1.969166666666667"/>
    <n v="3.67571"/>
    <n v="0.95749999999999991"/>
    <n v="3.8388616187989562"/>
    <n v="0"/>
    <n v="0"/>
    <n v="0"/>
    <n v="0"/>
    <n v="0"/>
  </r>
  <r>
    <x v="305"/>
    <x v="32"/>
    <x v="10"/>
    <n v="2018"/>
    <n v="8032"/>
    <n v="2.8666666666666671"/>
    <n v="5.7009519999999991"/>
    <n v="2.8666666666666671"/>
    <n v="3.9597650000000009"/>
    <n v="1.193888888888889"/>
    <n v="3.3166947417403447"/>
    <n v="0"/>
    <n v="0"/>
    <n v="0"/>
    <n v="0"/>
    <n v="0"/>
  </r>
  <r>
    <x v="306"/>
    <x v="33"/>
    <x v="10"/>
    <n v="2018"/>
    <n v="9359"/>
    <n v="3.525833333333332"/>
    <n v="6.43628"/>
    <n v="3.525833333333332"/>
    <n v="4.4778100000000007"/>
    <n v="1.118888888888889"/>
    <n v="4.0020148957298911"/>
    <n v="0"/>
    <n v="0"/>
    <n v="0"/>
    <n v="0"/>
    <n v="0"/>
  </r>
  <r>
    <x v="307"/>
    <x v="34"/>
    <x v="10"/>
    <n v="2018"/>
    <n v="2582"/>
    <n v="1.7519444444444441"/>
    <n v="1.789199"/>
    <n v="1.7519444444444441"/>
    <n v="0.32923999999999998"/>
    <n v="9.7777777777777769E-2"/>
    <s v=""/>
    <n v="0"/>
    <n v="0"/>
    <n v="1"/>
    <n v="1"/>
    <n v="0"/>
  </r>
  <r>
    <x v="308"/>
    <x v="35"/>
    <x v="10"/>
    <n v="2018"/>
    <n v="7860"/>
    <n v="2.161111111111111"/>
    <n v="5.3952699999999991"/>
    <n v="2.161111111111111"/>
    <n v="4.9150299999999998"/>
    <n v="1.3"/>
    <n v="3.7807923076923076"/>
    <n v="0"/>
    <n v="0"/>
    <n v="0"/>
    <n v="0"/>
    <n v="0"/>
  </r>
  <r>
    <x v="309"/>
    <x v="36"/>
    <x v="10"/>
    <n v="2018"/>
    <n v="510"/>
    <n v="0.5344444444444445"/>
    <n v="0.33967999999999998"/>
    <n v="0.5344444444444445"/>
    <n v="6.3670000000000004E-2"/>
    <n v="1.4999999999999999E-2"/>
    <s v=""/>
    <n v="0"/>
    <n v="0"/>
    <n v="1"/>
    <n v="1"/>
    <n v="0"/>
  </r>
  <r>
    <x v="310"/>
    <x v="37"/>
    <x v="10"/>
    <n v="2018"/>
    <n v="4530"/>
    <n v="2.471111111111111"/>
    <n v="3.1378279999999998"/>
    <n v="2.471111111111111"/>
    <n v="0.74130499999999999"/>
    <n v="0.20250000000000001"/>
    <s v=""/>
    <n v="0"/>
    <n v="0"/>
    <n v="0"/>
    <n v="0"/>
    <n v="0"/>
  </r>
  <r>
    <x v="311"/>
    <x v="38"/>
    <x v="10"/>
    <n v="2018"/>
    <n v="15756"/>
    <n v="3.5408333333333331"/>
    <n v="10.486741"/>
    <n v="3.5408333333333331"/>
    <n v="9.2928609999999985"/>
    <n v="2.3855555555555559"/>
    <n v="3.895470377270609"/>
    <n v="1"/>
    <n v="0"/>
    <n v="0"/>
    <n v="0"/>
    <n v="0"/>
  </r>
  <r>
    <x v="312"/>
    <x v="39"/>
    <x v="10"/>
    <n v="2018"/>
    <n v="8693"/>
    <n v="2.796388888888889"/>
    <n v="5.6829399999999994"/>
    <n v="2.796388888888889"/>
    <n v="3.9196200000000001"/>
    <n v="1.006111111111111"/>
    <n v="3.8958122584207628"/>
    <n v="0"/>
    <n v="0"/>
    <n v="0"/>
    <n v="0"/>
    <n v="0"/>
  </r>
  <r>
    <x v="313"/>
    <x v="40"/>
    <x v="10"/>
    <n v="2018"/>
    <n v="9607"/>
    <n v="2.0088888888888889"/>
    <n v="5.97227"/>
    <n v="2.0088888888888889"/>
    <n v="5.6788999999999996"/>
    <n v="1.496388888888889"/>
    <n v="3.795069612028958"/>
    <n v="0"/>
    <n v="0"/>
    <n v="0"/>
    <n v="0"/>
    <n v="0"/>
  </r>
  <r>
    <x v="314"/>
    <x v="41"/>
    <x v="10"/>
    <n v="2018"/>
    <n v="1108"/>
    <n v="0.46"/>
    <n v="0.73733300000000002"/>
    <n v="0.46"/>
    <n v="5.6370000000000003E-2"/>
    <n v="1.9166666666666669E-2"/>
    <s v=""/>
    <n v="0"/>
    <n v="0"/>
    <n v="1"/>
    <n v="1"/>
    <n v="0"/>
  </r>
  <r>
    <x v="315"/>
    <x v="42"/>
    <x v="10"/>
    <n v="2018"/>
    <n v="5580"/>
    <n v="12.50444444444444"/>
    <n v="3.5018102"/>
    <n v="12.50444444444444"/>
    <n v="1.9833000000000001"/>
    <n v="0.55527777777777776"/>
    <s v=""/>
    <n v="0"/>
    <n v="0"/>
    <n v="0"/>
    <n v="0"/>
    <n v="0"/>
  </r>
  <r>
    <x v="316"/>
    <x v="43"/>
    <x v="10"/>
    <n v="2018"/>
    <n v="6595"/>
    <n v="3.392500000000001"/>
    <n v="4.3618200000000007"/>
    <n v="3.392500000000001"/>
    <n v="2.1493000000000002"/>
    <n v="0.64083333333333337"/>
    <s v=""/>
    <n v="0"/>
    <n v="0"/>
    <n v="0"/>
    <n v="0"/>
    <n v="0"/>
  </r>
  <r>
    <x v="317"/>
    <x v="44"/>
    <x v="10"/>
    <n v="2018"/>
    <n v="6557"/>
    <n v="3.566666666666666"/>
    <n v="4.261569999999999"/>
    <n v="3.566666666666666"/>
    <n v="1.97227"/>
    <n v="0.53916666666666668"/>
    <s v=""/>
    <n v="0"/>
    <n v="0"/>
    <n v="0"/>
    <n v="0"/>
    <n v="0"/>
  </r>
  <r>
    <x v="318"/>
    <x v="45"/>
    <x v="10"/>
    <n v="2018"/>
    <n v="10330"/>
    <n v="3.8202777777777772"/>
    <n v="6.8236100000000004"/>
    <n v="3.8202777777777772"/>
    <n v="5.2984099999999996"/>
    <n v="1.335277777777778"/>
    <n v="3.9680208029956305"/>
    <n v="1"/>
    <n v="0"/>
    <n v="0"/>
    <n v="0"/>
    <n v="0"/>
  </r>
  <r>
    <x v="319"/>
    <x v="46"/>
    <x v="10"/>
    <n v="2018"/>
    <n v="9931"/>
    <n v="2.9844444444444438"/>
    <n v="6.5750700000000011"/>
    <n v="2.9844444444444438"/>
    <n v="5.5598799999999997"/>
    <n v="1.5149999999999999"/>
    <n v="3.6698877887788779"/>
    <n v="0"/>
    <n v="0"/>
    <n v="0"/>
    <n v="0"/>
    <n v="0"/>
  </r>
  <r>
    <x v="320"/>
    <x v="47"/>
    <x v="10"/>
    <n v="2018"/>
    <n v="11904"/>
    <n v="4.2286111111111104"/>
    <n v="7.9609099999999993"/>
    <n v="4.2286111111111104"/>
    <n v="5.6987899999999998"/>
    <n v="1.5016666666666669"/>
    <n v="3.7949766925638171"/>
    <n v="1"/>
    <n v="0"/>
    <n v="0"/>
    <n v="0"/>
    <n v="0"/>
  </r>
  <r>
    <x v="321"/>
    <x v="48"/>
    <x v="10"/>
    <n v="2018"/>
    <n v="14987"/>
    <n v="4.0441666666666656"/>
    <n v="10.156790000000001"/>
    <n v="4.0441666666666656"/>
    <n v="8.1874900000000004"/>
    <n v="1.970277777777778"/>
    <n v="4.1555003524601721"/>
    <n v="1"/>
    <n v="0"/>
    <n v="0"/>
    <n v="0"/>
    <n v="0"/>
  </r>
  <r>
    <x v="322"/>
    <x v="49"/>
    <x v="10"/>
    <n v="2018"/>
    <n v="9054"/>
    <n v="2.5258333333333329"/>
    <n v="6.24505"/>
    <n v="2.5258333333333329"/>
    <n v="4.78545"/>
    <n v="1.1786111111111111"/>
    <n v="4.0602451095922696"/>
    <n v="0"/>
    <n v="0"/>
    <n v="0"/>
    <n v="0"/>
    <n v="0"/>
  </r>
  <r>
    <x v="323"/>
    <x v="50"/>
    <x v="10"/>
    <n v="2018"/>
    <n v="12532"/>
    <n v="3.039166666666667"/>
    <n v="9.1058900000000005"/>
    <n v="3.039166666666667"/>
    <n v="8.1105499999999999"/>
    <n v="1.847777777777778"/>
    <n v="4.3893535778713169"/>
    <n v="1"/>
    <n v="0"/>
    <n v="0"/>
    <n v="0"/>
    <n v="0"/>
  </r>
  <r>
    <x v="324"/>
    <x v="51"/>
    <x v="10"/>
    <n v="2018"/>
    <n v="14993"/>
    <n v="4.3438888888888876"/>
    <n v="9.886219999999998"/>
    <n v="4.3438888888888876"/>
    <n v="7.4426100000000002"/>
    <n v="1.8736111111111109"/>
    <n v="3.9723344699777621"/>
    <n v="1"/>
    <n v="0"/>
    <n v="0"/>
    <n v="0"/>
    <n v="0"/>
  </r>
  <r>
    <x v="325"/>
    <x v="52"/>
    <x v="10"/>
    <n v="2018"/>
    <n v="6587"/>
    <n v="3.45611111111111"/>
    <n v="4.5367914000000011"/>
    <n v="3.45611111111111"/>
    <n v="2.5669930000000001"/>
    <n v="0.79722222222222228"/>
    <s v=""/>
    <n v="0"/>
    <n v="0"/>
    <n v="0"/>
    <n v="0"/>
    <n v="0"/>
  </r>
  <r>
    <x v="326"/>
    <x v="53"/>
    <x v="10"/>
    <n v="2018"/>
    <n v="7795"/>
    <n v="2.895833333333333"/>
    <n v="5.0238500000000004"/>
    <n v="2.895833333333333"/>
    <n v="3.2168399999999999"/>
    <n v="0.83305555555555566"/>
    <n v="3.8614951650550178"/>
    <n v="0"/>
    <n v="0"/>
    <n v="0"/>
    <n v="0"/>
    <n v="0"/>
  </r>
  <r>
    <x v="327"/>
    <x v="54"/>
    <x v="10"/>
    <n v="2018"/>
    <n v="2063"/>
    <n v="1.085833333333333"/>
    <n v="1.3411"/>
    <n v="1.085833333333333"/>
    <n v="6.1210000000000007E-2"/>
    <n v="1.361111111111111E-2"/>
    <s v=""/>
    <n v="0"/>
    <n v="0"/>
    <n v="1"/>
    <n v="1"/>
    <n v="0"/>
  </r>
  <r>
    <x v="328"/>
    <x v="55"/>
    <x v="10"/>
    <n v="2018"/>
    <n v="5184"/>
    <n v="2.9488888888888889"/>
    <n v="3.46183"/>
    <n v="2.9488888888888889"/>
    <n v="0.95038999999999996"/>
    <n v="0.28305555555555562"/>
    <s v=""/>
    <n v="0"/>
    <n v="0"/>
    <n v="0"/>
    <n v="0"/>
    <n v="0"/>
  </r>
  <r>
    <x v="329"/>
    <x v="56"/>
    <x v="10"/>
    <n v="2018"/>
    <n v="14728"/>
    <n v="4.0805555555555557"/>
    <n v="9.3589699999999958"/>
    <n v="4.0805555555555557"/>
    <n v="8.3008399999999973"/>
    <n v="2.2663888888888888"/>
    <n v="3.6625841402132604"/>
    <n v="1"/>
    <n v="0"/>
    <n v="0"/>
    <n v="0"/>
    <n v="0"/>
  </r>
  <r>
    <x v="330"/>
    <x v="57"/>
    <x v="10"/>
    <n v="2018"/>
    <n v="11523"/>
    <n v="4.5180555555555566"/>
    <n v="8.1368359999999988"/>
    <n v="4.5180555555555566"/>
    <n v="4.9105459999999992"/>
    <n v="1.293611111111111"/>
    <n v="3.7959986257247151"/>
    <n v="1"/>
    <n v="0"/>
    <n v="0"/>
    <n v="0"/>
    <n v="0"/>
  </r>
  <r>
    <x v="331"/>
    <x v="58"/>
    <x v="10"/>
    <n v="2018"/>
    <n v="7827"/>
    <n v="3.7455555555555562"/>
    <n v="5.5613190000000001"/>
    <n v="3.7455555555555562"/>
    <n v="3.163389"/>
    <n v="0.82972222222222225"/>
    <n v="3.8125880147304989"/>
    <n v="0"/>
    <n v="0"/>
    <n v="0"/>
    <n v="0"/>
    <n v="0"/>
  </r>
  <r>
    <x v="332"/>
    <x v="59"/>
    <x v="10"/>
    <n v="2018"/>
    <n v="6848"/>
    <n v="2.869444444444444"/>
    <n v="4.5472139999999994"/>
    <n v="2.869444444444444"/>
    <n v="2.755074"/>
    <n v="0.82388888888888878"/>
    <s v=""/>
    <n v="0"/>
    <n v="0"/>
    <n v="0"/>
    <n v="0"/>
    <n v="0"/>
  </r>
  <r>
    <x v="333"/>
    <x v="60"/>
    <x v="10"/>
    <n v="2018"/>
    <n v="7617"/>
    <n v="3.954444444444444"/>
    <n v="5.4720270000000024"/>
    <n v="3.954444444444444"/>
    <n v="2.6261800000000002"/>
    <n v="0.65361111111111114"/>
    <s v=""/>
    <n v="0"/>
    <n v="0"/>
    <n v="0"/>
    <n v="0"/>
    <n v="0"/>
  </r>
  <r>
    <x v="334"/>
    <x v="185"/>
    <x v="11"/>
    <n v="2018"/>
    <n v="5016"/>
    <n v="3.0772222222222232"/>
    <n v="3.4051039999999988"/>
    <n v="3.0786111111111119"/>
    <n v="1.87761"/>
    <n v="0.65833333333333333"/>
    <s v=""/>
    <n v="0"/>
    <n v="0"/>
    <n v="0"/>
    <n v="0"/>
    <n v="0"/>
  </r>
  <r>
    <x v="335"/>
    <x v="186"/>
    <x v="11"/>
    <n v="2018"/>
    <n v="7385"/>
    <n v="1.668333333333333"/>
    <n v="5.55722"/>
    <n v="1.668333333333333"/>
    <n v="5.2425100000000002"/>
    <n v="1.089722222222222"/>
    <n v="4.8108682131022187"/>
    <n v="0"/>
    <n v="0"/>
    <n v="0"/>
    <n v="0"/>
    <n v="0"/>
  </r>
  <r>
    <x v="336"/>
    <x v="187"/>
    <x v="11"/>
    <n v="2018"/>
    <n v="3400"/>
    <n v="1.8788888888888891"/>
    <n v="2.29176"/>
    <n v="1.8788888888888891"/>
    <n v="0.24485000000000001"/>
    <n v="8.6944444444444449E-2"/>
    <s v=""/>
    <n v="0"/>
    <n v="0"/>
    <n v="0"/>
    <n v="0"/>
    <n v="0"/>
  </r>
  <r>
    <x v="337"/>
    <x v="188"/>
    <x v="11"/>
    <n v="2018"/>
    <n v="7432"/>
    <n v="3.4933333333333341"/>
    <n v="5.1031190000000004"/>
    <n v="3.4933333333333341"/>
    <n v="2.7217090000000002"/>
    <n v="0.72083333333333333"/>
    <s v=""/>
    <n v="0"/>
    <n v="0"/>
    <n v="0"/>
    <n v="0"/>
    <n v="0"/>
  </r>
  <r>
    <x v="338"/>
    <x v="189"/>
    <x v="11"/>
    <n v="2018"/>
    <n v="9975"/>
    <n v="3.8097222222222218"/>
    <n v="7.1646220000000014"/>
    <n v="3.8097222222222218"/>
    <n v="5.0060720000000014"/>
    <n v="1.3174999999999999"/>
    <n v="3.7996751423149919"/>
    <n v="0"/>
    <n v="0"/>
    <n v="0"/>
    <n v="0"/>
    <n v="0"/>
  </r>
  <r>
    <x v="339"/>
    <x v="190"/>
    <x v="11"/>
    <n v="2018"/>
    <n v="10403"/>
    <n v="3.049722222222222"/>
    <n v="7.1474399999999996"/>
    <n v="3.049722222222222"/>
    <n v="6.0529700000000002"/>
    <n v="1.645"/>
    <n v="3.679617021276596"/>
    <n v="1"/>
    <n v="0"/>
    <n v="0"/>
    <n v="0"/>
    <n v="0"/>
  </r>
  <r>
    <x v="340"/>
    <x v="191"/>
    <x v="11"/>
    <n v="2018"/>
    <n v="10142"/>
    <n v="3.2255555555555562"/>
    <n v="6.9143600000000003"/>
    <n v="3.2255555555555562"/>
    <n v="3.6403300000000001"/>
    <n v="1.2611111111111111"/>
    <n v="2.8866052863436127"/>
    <n v="1"/>
    <n v="0"/>
    <n v="0"/>
    <n v="0"/>
    <n v="0"/>
  </r>
  <r>
    <x v="341"/>
    <x v="192"/>
    <x v="11"/>
    <n v="2018"/>
    <n v="9976"/>
    <n v="2.139166666666668"/>
    <n v="6.4985499999999998"/>
    <n v="2.139166666666668"/>
    <n v="6.0510200000000012"/>
    <n v="1.733611111111111"/>
    <n v="3.490413715750682"/>
    <n v="0"/>
    <n v="0"/>
    <n v="0"/>
    <n v="0"/>
    <n v="0"/>
  </r>
  <r>
    <x v="342"/>
    <x v="193"/>
    <x v="11"/>
    <n v="2018"/>
    <n v="7022"/>
    <n v="1.5911111111111109"/>
    <n v="4.7045999999999992"/>
    <n v="1.5911111111111109"/>
    <n v="4.3323"/>
    <n v="0.99888888888888883"/>
    <n v="4.337119021134594"/>
    <n v="0"/>
    <n v="0"/>
    <n v="0"/>
    <n v="0"/>
    <n v="0"/>
  </r>
  <r>
    <x v="343"/>
    <x v="194"/>
    <x v="11"/>
    <n v="2018"/>
    <n v="13134"/>
    <n v="3.2441666666666662"/>
    <n v="8.9729299999999999"/>
    <n v="3.2441666666666662"/>
    <n v="7.5537799999999988"/>
    <n v="2.0202777777777778"/>
    <n v="3.7389808882166911"/>
    <n v="1"/>
    <n v="0"/>
    <n v="0"/>
    <n v="0"/>
    <n v="0"/>
  </r>
  <r>
    <x v="344"/>
    <x v="195"/>
    <x v="11"/>
    <n v="2018"/>
    <n v="6668"/>
    <n v="1.4044444444444451"/>
    <n v="4.784650000000001"/>
    <n v="1.4044444444444451"/>
    <n v="4.6498600000000003"/>
    <n v="1.164722222222222"/>
    <n v="3.9922480324350116"/>
    <n v="0"/>
    <n v="0"/>
    <n v="0"/>
    <n v="0"/>
    <n v="0"/>
  </r>
  <r>
    <x v="345"/>
    <x v="196"/>
    <x v="11"/>
    <n v="2018"/>
    <n v="11659"/>
    <n v="4.2911111111111104"/>
    <n v="8.0644110000000016"/>
    <n v="4.2911111111111104"/>
    <n v="5.0720109999999998"/>
    <n v="1.4624999999999999"/>
    <n v="3.4680417094017093"/>
    <n v="1"/>
    <n v="0"/>
    <n v="0"/>
    <n v="0"/>
    <n v="0"/>
  </r>
  <r>
    <x v="346"/>
    <x v="197"/>
    <x v="11"/>
    <n v="2018"/>
    <n v="9941"/>
    <n v="3.313333333333333"/>
    <n v="6.8420199999999989"/>
    <n v="3.313333333333333"/>
    <n v="3.719349999999999"/>
    <n v="1.1891666666666669"/>
    <n v="3.1276944639102999"/>
    <n v="0"/>
    <n v="0"/>
    <n v="0"/>
    <n v="0"/>
    <n v="0"/>
  </r>
  <r>
    <x v="347"/>
    <x v="198"/>
    <x v="11"/>
    <n v="2018"/>
    <n v="11740"/>
    <n v="12.66277777777778"/>
    <n v="7.9880269999999998"/>
    <n v="12.66277777777778"/>
    <n v="3.326160999999999"/>
    <n v="0.91388888888888886"/>
    <n v="3.6395682674772027"/>
    <n v="1"/>
    <n v="0"/>
    <n v="0"/>
    <n v="0"/>
    <n v="0"/>
  </r>
  <r>
    <x v="348"/>
    <x v="199"/>
    <x v="11"/>
    <n v="2018"/>
    <n v="7101"/>
    <n v="3.432222222222221"/>
    <n v="4.7080932000000004"/>
    <n v="3.432222222222221"/>
    <n v="1.8160259999999999"/>
    <n v="0.50694444444444442"/>
    <s v=""/>
    <n v="0"/>
    <n v="0"/>
    <n v="0"/>
    <n v="0"/>
    <n v="0"/>
  </r>
  <r>
    <x v="349"/>
    <x v="200"/>
    <x v="11"/>
    <n v="2018"/>
    <n v="3081"/>
    <n v="2.0244444444444438"/>
    <n v="2.0529199999999999"/>
    <n v="2.0244444444444438"/>
    <n v="5.008E-2"/>
    <n v="1.083333333333333E-2"/>
    <s v=""/>
    <n v="0"/>
    <n v="0"/>
    <n v="0"/>
    <n v="0"/>
    <n v="0"/>
  </r>
  <r>
    <x v="350"/>
    <x v="201"/>
    <x v="11"/>
    <n v="2018"/>
    <n v="5328"/>
    <n v="1.98"/>
    <n v="3.8018149999999999"/>
    <n v="1.98"/>
    <n v="2.2867099999999998"/>
    <n v="0.69499999999999995"/>
    <s v=""/>
    <n v="0"/>
    <n v="0"/>
    <n v="0"/>
    <n v="0"/>
    <n v="0"/>
  </r>
  <r>
    <x v="351"/>
    <x v="202"/>
    <x v="11"/>
    <n v="2018"/>
    <n v="7536"/>
    <n v="2.5108333333333328"/>
    <n v="5.0464200000000003"/>
    <n v="2.5108333333333328"/>
    <n v="4.0574400000000006"/>
    <n v="0.99888888888888905"/>
    <n v="4.0619532814238042"/>
    <n v="0"/>
    <n v="0"/>
    <n v="0"/>
    <n v="0"/>
    <n v="0"/>
  </r>
  <r>
    <x v="352"/>
    <x v="203"/>
    <x v="11"/>
    <n v="2018"/>
    <n v="10274"/>
    <n v="3.202222222222221"/>
    <n v="7.792139999999999"/>
    <n v="3.202222222222221"/>
    <n v="6.3995319999999998"/>
    <n v="1.4952777777777779"/>
    <n v="4.279828199888537"/>
    <n v="1"/>
    <n v="0"/>
    <n v="0"/>
    <n v="0"/>
    <n v="0"/>
  </r>
  <r>
    <x v="353"/>
    <x v="204"/>
    <x v="11"/>
    <n v="2018"/>
    <n v="8231"/>
    <n v="2.4716666666666658"/>
    <n v="5.7201979999999972"/>
    <n v="2.4716666666666658"/>
    <n v="4.8524079999999996"/>
    <n v="1.203055555555556"/>
    <n v="4.0334030939736767"/>
    <n v="0"/>
    <n v="0"/>
    <n v="0"/>
    <n v="0"/>
    <n v="0"/>
  </r>
  <r>
    <x v="354"/>
    <x v="205"/>
    <x v="11"/>
    <n v="2018"/>
    <n v="6639"/>
    <n v="2.9975000000000001"/>
    <n v="4.4061351000000011"/>
    <n v="2.9975000000000001"/>
    <n v="1.30643"/>
    <n v="0.42944444444444441"/>
    <s v=""/>
    <n v="0"/>
    <n v="0"/>
    <n v="0"/>
    <n v="0"/>
    <n v="0"/>
  </r>
  <r>
    <x v="355"/>
    <x v="206"/>
    <x v="11"/>
    <n v="2018"/>
    <n v="9439"/>
    <n v="4.785555555555554"/>
    <n v="6.3720324999999969"/>
    <n v="4.7861111111111097"/>
    <n v="1.9057835999999999"/>
    <n v="0.52555555555555555"/>
    <s v=""/>
    <n v="0"/>
    <n v="0"/>
    <n v="0"/>
    <n v="0"/>
    <n v="0"/>
  </r>
  <r>
    <x v="356"/>
    <x v="207"/>
    <x v="11"/>
    <n v="2018"/>
    <n v="2529"/>
    <n v="0.58166666666666655"/>
    <n v="1.6492199999999999"/>
    <n v="0.58166666666666655"/>
    <n v="1.5700799999999999"/>
    <n v="0.44083333333333341"/>
    <s v=""/>
    <n v="0"/>
    <n v="0"/>
    <n v="1"/>
    <n v="1"/>
    <n v="0"/>
  </r>
  <r>
    <x v="357"/>
    <x v="208"/>
    <x v="11"/>
    <n v="2018"/>
    <n v="6781"/>
    <n v="3.1719444444444438"/>
    <n v="4.4669580000000009"/>
    <n v="3.1719444444444438"/>
    <n v="2.758248"/>
    <n v="0.72805555555555557"/>
    <s v=""/>
    <n v="0"/>
    <n v="0"/>
    <n v="0"/>
    <n v="0"/>
    <n v="0"/>
  </r>
  <r>
    <x v="358"/>
    <x v="209"/>
    <x v="11"/>
    <n v="2018"/>
    <n v="2647"/>
    <n v="1.6577777777777769"/>
    <n v="1.7773899999999989"/>
    <n v="1.6577777777777769"/>
    <n v="0.69811000000000001"/>
    <n v="0.22666666666666671"/>
    <s v=""/>
    <n v="0"/>
    <n v="0"/>
    <n v="1"/>
    <n v="1"/>
    <n v="0"/>
  </r>
  <r>
    <x v="359"/>
    <x v="210"/>
    <x v="11"/>
    <n v="2018"/>
    <n v="5661"/>
    <n v="2.981666666666666"/>
    <n v="3.893721999999999"/>
    <n v="2.981666666666666"/>
    <n v="2.391492"/>
    <n v="0.68"/>
    <s v=""/>
    <n v="0"/>
    <n v="0"/>
    <n v="0"/>
    <n v="0"/>
    <n v="0"/>
  </r>
  <r>
    <x v="360"/>
    <x v="211"/>
    <x v="11"/>
    <n v="2018"/>
    <n v="5259"/>
    <n v="3.1166666666666658"/>
    <n v="3.6620550000000009"/>
    <n v="3.1180555555555549"/>
    <n v="1.363027"/>
    <n v="0.34833333333333327"/>
    <s v=""/>
    <n v="0"/>
    <n v="0"/>
    <n v="0"/>
    <n v="0"/>
    <n v="0"/>
  </r>
  <r>
    <x v="361"/>
    <x v="212"/>
    <x v="11"/>
    <n v="2018"/>
    <n v="10086"/>
    <n v="3.2849999999999988"/>
    <n v="7.7550570000000008"/>
    <n v="3.2849999999999988"/>
    <n v="5.5615439999999996"/>
    <n v="1.115555555555555"/>
    <n v="4.9854478087649428"/>
    <n v="1"/>
    <n v="0"/>
    <n v="0"/>
    <n v="0"/>
    <n v="0"/>
  </r>
  <r>
    <x v="362"/>
    <x v="213"/>
    <x v="11"/>
    <n v="2018"/>
    <n v="6983"/>
    <n v="4.379444444444446"/>
    <n v="4.5349494999999997"/>
    <n v="4.379444444444446"/>
    <n v="0.34395999999999999"/>
    <n v="0.1047222222222222"/>
    <s v=""/>
    <n v="0"/>
    <n v="0"/>
    <n v="0"/>
    <n v="0"/>
    <n v="0"/>
  </r>
  <r>
    <x v="363"/>
    <x v="214"/>
    <x v="11"/>
    <n v="2018"/>
    <n v="9431"/>
    <n v="3.1030555555555548"/>
    <n v="8.0108540000000001"/>
    <n v="2.535277777777778"/>
    <n v="6.9347300000000001"/>
    <n v="1.1988888888888889"/>
    <n v="5.7842974976830401"/>
    <n v="0"/>
    <n v="0"/>
    <n v="0"/>
    <n v="0"/>
    <n v="1"/>
  </r>
  <r>
    <x v="364"/>
    <x v="215"/>
    <x v="11"/>
    <n v="2018"/>
    <n v="9605"/>
    <n v="4.1513888888888886"/>
    <n v="7.1188900000000004"/>
    <n v="4.1513888888888886"/>
    <n v="3.9145500000000002"/>
    <n v="0.75861111111111112"/>
    <n v="5.1601537898205789"/>
    <n v="0"/>
    <n v="0"/>
    <n v="0"/>
    <n v="0"/>
    <n v="1"/>
  </r>
  <r>
    <x v="365"/>
    <x v="92"/>
    <x v="0"/>
    <n v="2019"/>
    <n v="9260"/>
    <n v="2.189722222222223"/>
    <n v="6.5453000000000001"/>
    <n v="2.189722222222223"/>
    <n v="5.2185499999999996"/>
    <n v="1.1163888888888891"/>
    <n v="4.6744911669569529"/>
    <n v="0"/>
    <n v="0"/>
    <n v="0"/>
    <n v="0"/>
    <n v="0"/>
  </r>
  <r>
    <x v="366"/>
    <x v="93"/>
    <x v="0"/>
    <n v="2019"/>
    <n v="10654"/>
    <n v="2.8416666666666659"/>
    <n v="8.5311199999999996"/>
    <n v="2.8416666666666659"/>
    <n v="7.8130100000000002"/>
    <n v="1.5086111111111109"/>
    <n v="5.1789423678880508"/>
    <n v="1"/>
    <n v="0"/>
    <n v="0"/>
    <n v="0"/>
    <n v="1"/>
  </r>
  <r>
    <x v="367"/>
    <x v="94"/>
    <x v="0"/>
    <n v="2019"/>
    <n v="3010"/>
    <n v="1.9724999999999999"/>
    <n v="2.0984567999999988"/>
    <n v="1.973333333333334"/>
    <n v="0.77101299999999995"/>
    <n v="0.30277777777777781"/>
    <s v=""/>
    <n v="0"/>
    <n v="0"/>
    <n v="0"/>
    <n v="0"/>
    <n v="0"/>
  </r>
  <r>
    <x v="368"/>
    <x v="95"/>
    <x v="0"/>
    <n v="2019"/>
    <n v="3944"/>
    <n v="1.8444444444444441"/>
    <n v="2.7643480000000009"/>
    <n v="1.8444444444444441"/>
    <n v="1.6896910000000001"/>
    <n v="0.52"/>
    <s v=""/>
    <n v="0"/>
    <n v="0"/>
    <n v="0"/>
    <n v="0"/>
    <n v="0"/>
  </r>
  <r>
    <x v="369"/>
    <x v="96"/>
    <x v="0"/>
    <n v="2019"/>
    <n v="10135"/>
    <n v="2.5483333333333338"/>
    <n v="8.98184"/>
    <n v="2.5483333333333338"/>
    <n v="7.8508899999999988"/>
    <n v="1.180277777777778"/>
    <n v="6.6517307601788636"/>
    <n v="1"/>
    <n v="0"/>
    <n v="0"/>
    <n v="0"/>
    <n v="1"/>
  </r>
  <r>
    <x v="370"/>
    <x v="97"/>
    <x v="0"/>
    <n v="2019"/>
    <n v="10730"/>
    <n v="3.382222222222222"/>
    <n v="8.4688900000000018"/>
    <n v="3.382222222222222"/>
    <n v="6.6841870000000014"/>
    <n v="1.214444444444444"/>
    <n v="5.5039051235132694"/>
    <n v="1"/>
    <n v="0"/>
    <n v="0"/>
    <n v="0"/>
    <n v="1"/>
  </r>
  <r>
    <x v="371"/>
    <x v="98"/>
    <x v="0"/>
    <n v="2019"/>
    <n v="8608"/>
    <n v="4.115555555555555"/>
    <n v="6.0979919999999987"/>
    <n v="4.115555555555555"/>
    <n v="3.0309889999999999"/>
    <n v="0.79166666666666674"/>
    <n v="3.828617684210526"/>
    <n v="0"/>
    <n v="0"/>
    <n v="0"/>
    <n v="0"/>
    <n v="0"/>
  </r>
  <r>
    <x v="372"/>
    <x v="99"/>
    <x v="0"/>
    <n v="2019"/>
    <n v="1489"/>
    <n v="1.434166666666667"/>
    <n v="1.02084"/>
    <n v="1.434166666666667"/>
    <n v="5.8970000000000002E-2"/>
    <n v="1.472222222222222E-2"/>
    <s v=""/>
    <n v="0"/>
    <n v="0"/>
    <n v="1"/>
    <n v="1"/>
    <n v="0"/>
  </r>
  <r>
    <x v="373"/>
    <x v="100"/>
    <x v="0"/>
    <n v="2019"/>
    <n v="5937"/>
    <n v="3.257499999999999"/>
    <n v="4.1317419999999991"/>
    <n v="3.257499999999999"/>
    <n v="2.0507029999999999"/>
    <n v="0.54944444444444451"/>
    <s v=""/>
    <n v="0"/>
    <n v="0"/>
    <n v="0"/>
    <n v="0"/>
    <n v="0"/>
  </r>
  <r>
    <x v="374"/>
    <x v="101"/>
    <x v="0"/>
    <n v="2019"/>
    <n v="11276"/>
    <n v="3.7666666666666662"/>
    <n v="8.1329970000000014"/>
    <n v="3.7666666666666662"/>
    <n v="6.1075490000000006"/>
    <n v="1.556388888888889"/>
    <n v="3.9241792611101194"/>
    <n v="1"/>
    <n v="0"/>
    <n v="0"/>
    <n v="0"/>
    <n v="0"/>
  </r>
  <r>
    <x v="375"/>
    <x v="102"/>
    <x v="0"/>
    <n v="2019"/>
    <n v="5117"/>
    <n v="1.2022222222222221"/>
    <n v="4.3989640000000012"/>
    <n v="1.2022222222222221"/>
    <n v="4.1513740000000006"/>
    <n v="0.76138888888888889"/>
    <n v="5.4523700839109823"/>
    <n v="0"/>
    <n v="0"/>
    <n v="0"/>
    <n v="0"/>
    <n v="1"/>
  </r>
  <r>
    <x v="376"/>
    <x v="103"/>
    <x v="0"/>
    <n v="2019"/>
    <n v="9208"/>
    <n v="3.2977777777777781"/>
    <n v="6.7130899999999993"/>
    <n v="3.2977777777777781"/>
    <n v="4.7294799999999997"/>
    <n v="0.95972222222222225"/>
    <n v="4.9279675832127348"/>
    <n v="0"/>
    <n v="0"/>
    <n v="0"/>
    <n v="0"/>
    <n v="0"/>
  </r>
  <r>
    <x v="377"/>
    <x v="104"/>
    <x v="0"/>
    <n v="2019"/>
    <n v="2670"/>
    <n v="1.936111111111112"/>
    <n v="1.76779"/>
    <n v="1.936111111111112"/>
    <m/>
    <m/>
    <s v=""/>
    <n v="0"/>
    <n v="0"/>
    <n v="1"/>
    <n v="1"/>
    <n v="0"/>
  </r>
  <r>
    <x v="378"/>
    <x v="105"/>
    <x v="0"/>
    <n v="2019"/>
    <n v="427"/>
    <n v="0.54222222222222227"/>
    <n v="0.29693000000000003"/>
    <n v="0.54222222222222227"/>
    <m/>
    <m/>
    <s v=""/>
    <n v="0"/>
    <n v="0"/>
    <n v="1"/>
    <n v="2"/>
    <n v="0"/>
  </r>
  <r>
    <x v="379"/>
    <x v="106"/>
    <x v="0"/>
    <n v="2019"/>
    <n v="1173"/>
    <n v="1.216388888888889"/>
    <n v="0.75475000000000003"/>
    <n v="1.216388888888889"/>
    <n v="7.801000000000001E-2"/>
    <n v="2.5000000000000001E-2"/>
    <s v=""/>
    <n v="0"/>
    <n v="0"/>
    <n v="1"/>
    <n v="3"/>
    <n v="0"/>
  </r>
  <r>
    <x v="380"/>
    <x v="107"/>
    <x v="0"/>
    <n v="2019"/>
    <n v="10123"/>
    <n v="2.9413888888888882"/>
    <n v="7.7054999999999989"/>
    <n v="2.9413888888888882"/>
    <n v="6.5343199999999992"/>
    <n v="1.345277777777778"/>
    <n v="4.8572273384265934"/>
    <n v="1"/>
    <n v="0"/>
    <n v="0"/>
    <n v="0"/>
    <n v="0"/>
  </r>
  <r>
    <x v="381"/>
    <x v="108"/>
    <x v="0"/>
    <n v="2019"/>
    <n v="7072"/>
    <n v="2.5086111111111111"/>
    <n v="5.2824679999999997"/>
    <n v="2.5086111111111111"/>
    <n v="3.9305379999999999"/>
    <n v="0.87333333333333341"/>
    <n v="4.500616030534351"/>
    <n v="0"/>
    <n v="0"/>
    <n v="0"/>
    <n v="0"/>
    <n v="0"/>
  </r>
  <r>
    <x v="382"/>
    <x v="109"/>
    <x v="0"/>
    <n v="2019"/>
    <n v="5339"/>
    <n v="2.097777777777778"/>
    <n v="3.9457140000000002"/>
    <n v="2.097777777777778"/>
    <n v="3.155484"/>
    <n v="0.83805555555555544"/>
    <n v="3.7652444149817703"/>
    <n v="0"/>
    <n v="0"/>
    <n v="0"/>
    <n v="0"/>
    <n v="0"/>
  </r>
  <r>
    <x v="383"/>
    <x v="110"/>
    <x v="0"/>
    <n v="2019"/>
    <n v="5860"/>
    <n v="2.370833333333334"/>
    <n v="3.823645"/>
    <n v="2.485555555555556"/>
    <n v="1.7794650000000001"/>
    <n v="0.49083333333333329"/>
    <s v=""/>
    <n v="0"/>
    <n v="0"/>
    <n v="0"/>
    <n v="0"/>
    <n v="0"/>
  </r>
  <r>
    <x v="384"/>
    <x v="111"/>
    <x v="0"/>
    <n v="2019"/>
    <n v="8669"/>
    <n v="3.2155555555555559"/>
    <n v="5.2148370000000011"/>
    <n v="3.2155555555555559"/>
    <n v="2.4028100000000001"/>
    <n v="0.81861111111111118"/>
    <s v=""/>
    <n v="0"/>
    <n v="0"/>
    <n v="0"/>
    <n v="0"/>
    <n v="0"/>
  </r>
  <r>
    <x v="385"/>
    <x v="112"/>
    <x v="0"/>
    <n v="2019"/>
    <n v="3570"/>
    <n v="2.750833333333333"/>
    <n v="2.4301126000000002"/>
    <n v="2.750833333333333"/>
    <n v="1.072187"/>
    <n v="0.28305555555555562"/>
    <s v=""/>
    <n v="0"/>
    <n v="0"/>
    <n v="0"/>
    <n v="0"/>
    <n v="0"/>
  </r>
  <r>
    <x v="386"/>
    <x v="113"/>
    <x v="0"/>
    <n v="2019"/>
    <n v="6931"/>
    <n v="2.9458333333333329"/>
    <n v="5.136318000000001"/>
    <n v="3.0105555555555559"/>
    <n v="3.6595080000000002"/>
    <n v="0.92111111111111121"/>
    <n v="3.9729278648974664"/>
    <n v="0"/>
    <n v="0"/>
    <n v="0"/>
    <n v="0"/>
    <n v="0"/>
  </r>
  <r>
    <x v="387"/>
    <x v="114"/>
    <x v="0"/>
    <n v="2019"/>
    <n v="6985"/>
    <n v="3.0711111111111111"/>
    <n v="4.8890271000000007"/>
    <n v="3.1575000000000002"/>
    <n v="2.7770261000000001"/>
    <n v="0.72444444444444445"/>
    <s v=""/>
    <n v="0"/>
    <n v="0"/>
    <n v="0"/>
    <n v="0"/>
    <n v="0"/>
  </r>
  <r>
    <x v="388"/>
    <x v="115"/>
    <x v="0"/>
    <n v="2019"/>
    <n v="6695"/>
    <n v="3.3752777777777778"/>
    <n v="4.5724769999999992"/>
    <n v="3.3752777777777778"/>
    <n v="2.4705379999999999"/>
    <n v="0.64277777777777767"/>
    <s v=""/>
    <n v="0"/>
    <n v="0"/>
    <n v="0"/>
    <n v="0"/>
    <n v="0"/>
  </r>
  <r>
    <x v="389"/>
    <x v="116"/>
    <x v="0"/>
    <n v="2019"/>
    <n v="7119"/>
    <n v="2.5708333333333342"/>
    <n v="5.0054569999999989"/>
    <n v="2.5708333333333342"/>
    <n v="2.9094690000000001"/>
    <n v="0.71416666666666662"/>
    <s v=""/>
    <n v="0"/>
    <n v="0"/>
    <n v="0"/>
    <n v="0"/>
    <n v="0"/>
  </r>
  <r>
    <x v="390"/>
    <x v="117"/>
    <x v="0"/>
    <n v="2019"/>
    <n v="18106"/>
    <n v="4.6441666666666661"/>
    <n v="11.652091"/>
    <n v="4.6441666666666661"/>
    <n v="9.1374589999999998"/>
    <n v="2.3374999999999999"/>
    <n v="3.9090733689839574"/>
    <n v="1"/>
    <n v="0"/>
    <n v="0"/>
    <n v="0"/>
    <n v="0"/>
  </r>
  <r>
    <x v="391"/>
    <x v="118"/>
    <x v="0"/>
    <n v="2019"/>
    <n v="16938"/>
    <n v="4.5102777777777776"/>
    <n v="11.3596118"/>
    <n v="4.5102777777777776"/>
    <n v="9.3151840000000004"/>
    <n v="2.431111111111111"/>
    <n v="3.8316570383912252"/>
    <n v="1"/>
    <n v="0"/>
    <n v="0"/>
    <n v="0"/>
    <n v="0"/>
  </r>
  <r>
    <x v="392"/>
    <x v="119"/>
    <x v="0"/>
    <n v="2019"/>
    <n v="8843"/>
    <n v="2.5472222222222221"/>
    <n v="5.9082189999999999"/>
    <n v="2.571944444444445"/>
    <n v="3.931789999999999"/>
    <n v="1.164722222222222"/>
    <n v="3.3757319341760073"/>
    <n v="0"/>
    <n v="0"/>
    <n v="0"/>
    <n v="0"/>
    <n v="0"/>
  </r>
  <r>
    <x v="393"/>
    <x v="120"/>
    <x v="0"/>
    <n v="2019"/>
    <n v="9143"/>
    <n v="2.9686111111111111"/>
    <n v="6.0530500000000007"/>
    <n v="2.9686111111111111"/>
    <n v="3.33508"/>
    <n v="1.134166666666667"/>
    <n v="2.9405554739162372"/>
    <n v="0"/>
    <n v="0"/>
    <n v="0"/>
    <n v="0"/>
    <n v="0"/>
  </r>
  <r>
    <x v="394"/>
    <x v="121"/>
    <x v="0"/>
    <n v="2019"/>
    <n v="7856"/>
    <n v="2.3277777777777771"/>
    <n v="5.36836"/>
    <n v="2.3277777777777771"/>
    <n v="3.27786"/>
    <n v="0.78277777777777779"/>
    <n v="4.1874719659332857"/>
    <n v="0"/>
    <n v="0"/>
    <n v="0"/>
    <n v="0"/>
    <n v="0"/>
  </r>
  <r>
    <x v="395"/>
    <x v="122"/>
    <x v="0"/>
    <n v="2019"/>
    <n v="12991"/>
    <n v="3.628055555555556"/>
    <n v="8.8134409999999974"/>
    <n v="3.628055555555556"/>
    <n v="6.5328210000000011"/>
    <n v="2.0061111111111112"/>
    <n v="3.2564602049293829"/>
    <n v="1"/>
    <n v="0"/>
    <n v="0"/>
    <n v="0"/>
    <n v="0"/>
  </r>
  <r>
    <x v="396"/>
    <x v="123"/>
    <x v="1"/>
    <n v="2019"/>
    <n v="9555"/>
    <n v="2.5163888888888888"/>
    <n v="6.4282849999999989"/>
    <n v="2.5163888888888888"/>
    <n v="4.3274549999999996"/>
    <n v="1.144722222222222"/>
    <n v="3.7803537976219368"/>
    <n v="0"/>
    <n v="0"/>
    <n v="0"/>
    <n v="0"/>
    <n v="0"/>
  </r>
  <r>
    <x v="397"/>
    <x v="124"/>
    <x v="1"/>
    <n v="2019"/>
    <n v="14557"/>
    <n v="3.658611111111111"/>
    <n v="10.158004999999999"/>
    <n v="3.658611111111111"/>
    <n v="9.1891350000000003"/>
    <n v="2.6438888888888901"/>
    <n v="3.4756131540239532"/>
    <n v="1"/>
    <n v="0"/>
    <n v="0"/>
    <n v="0"/>
    <n v="0"/>
  </r>
  <r>
    <x v="398"/>
    <x v="125"/>
    <x v="1"/>
    <n v="2019"/>
    <n v="8794"/>
    <n v="2.1805555555555558"/>
    <n v="5.8045629999999999"/>
    <n v="2.1805555555555558"/>
    <n v="4.4809920000000014"/>
    <n v="1.357777777777778"/>
    <n v="3.30023960720131"/>
    <n v="0"/>
    <n v="0"/>
    <n v="0"/>
    <n v="0"/>
    <n v="0"/>
  </r>
  <r>
    <x v="399"/>
    <x v="126"/>
    <x v="1"/>
    <n v="2019"/>
    <n v="9888"/>
    <n v="3.0397222222222231"/>
    <n v="6.5859639999999997"/>
    <n v="3.0397222222222231"/>
    <n v="4.2536139999999998"/>
    <n v="1.3402777777777779"/>
    <n v="3.1736809119170979"/>
    <n v="0"/>
    <n v="0"/>
    <n v="0"/>
    <n v="0"/>
    <n v="0"/>
  </r>
  <r>
    <x v="400"/>
    <x v="127"/>
    <x v="1"/>
    <n v="2019"/>
    <n v="11463"/>
    <n v="3.3794444444444438"/>
    <n v="8.34666"/>
    <n v="3.3794444444444438"/>
    <n v="7.1516899999999994"/>
    <n v="1.61"/>
    <n v="4.4420434782608691"/>
    <n v="1"/>
    <n v="0"/>
    <n v="0"/>
    <n v="0"/>
    <n v="0"/>
  </r>
  <r>
    <x v="401"/>
    <x v="128"/>
    <x v="1"/>
    <n v="2019"/>
    <n v="10923"/>
    <n v="2.7366666666666659"/>
    <n v="8.6392400000000009"/>
    <n v="2.7366666666666659"/>
    <n v="7.8723200000000002"/>
    <n v="1.5477777777777779"/>
    <n v="5.0862081837760229"/>
    <n v="1"/>
    <n v="0"/>
    <n v="0"/>
    <n v="0"/>
    <n v="1"/>
  </r>
  <r>
    <x v="402"/>
    <x v="129"/>
    <x v="1"/>
    <n v="2019"/>
    <n v="9670"/>
    <n v="4.0605555555555544"/>
    <n v="6.6359239999999993"/>
    <n v="4.0605555555555544"/>
    <n v="3.5134829999999999"/>
    <n v="0.98638888888888898"/>
    <n v="3.5619653055477327"/>
    <n v="0"/>
    <n v="0"/>
    <n v="0"/>
    <n v="0"/>
    <n v="0"/>
  </r>
  <r>
    <x v="403"/>
    <x v="130"/>
    <x v="1"/>
    <n v="2019"/>
    <n v="12365"/>
    <n v="3.1124999999999998"/>
    <n v="8.7509299999999985"/>
    <n v="3.1124999999999998"/>
    <n v="7.6184399999999997"/>
    <n v="1.7977777777777779"/>
    <n v="4.2376983930778733"/>
    <n v="1"/>
    <n v="0"/>
    <n v="0"/>
    <n v="0"/>
    <n v="0"/>
  </r>
  <r>
    <x v="404"/>
    <x v="131"/>
    <x v="1"/>
    <n v="2019"/>
    <n v="7553"/>
    <n v="3.5599999999999992"/>
    <n v="5.071559999999999"/>
    <n v="3.5599999999999992"/>
    <n v="2.4835799999999999"/>
    <n v="0.65027777777777784"/>
    <s v=""/>
    <n v="0"/>
    <n v="0"/>
    <n v="0"/>
    <n v="0"/>
    <n v="0"/>
  </r>
  <r>
    <x v="405"/>
    <x v="132"/>
    <x v="1"/>
    <n v="2019"/>
    <n v="11314"/>
    <n v="4.3416666666666668"/>
    <n v="8.7208900000000007"/>
    <n v="4.3416666666666668"/>
    <n v="6.2786299999999997"/>
    <n v="1.1652777777777781"/>
    <n v="5.3880972586412383"/>
    <n v="1"/>
    <n v="0"/>
    <n v="0"/>
    <n v="0"/>
    <n v="1"/>
  </r>
  <r>
    <x v="406"/>
    <x v="133"/>
    <x v="1"/>
    <n v="2019"/>
    <n v="8200"/>
    <n v="1.7486111111111109"/>
    <n v="6.3639200000000002"/>
    <n v="1.7486111111111109"/>
    <n v="5.4178800000000003"/>
    <n v="1.136666666666666"/>
    <n v="4.7664633431085068"/>
    <n v="0"/>
    <n v="0"/>
    <n v="0"/>
    <n v="0"/>
    <n v="0"/>
  </r>
  <r>
    <x v="407"/>
    <x v="134"/>
    <x v="1"/>
    <n v="2019"/>
    <n v="10942"/>
    <n v="2.3236111111111111"/>
    <n v="9.0575689999999973"/>
    <n v="2.3236111111111111"/>
    <n v="8.5434190000000001"/>
    <n v="1.6130555555555559"/>
    <n v="5.2964195625968644"/>
    <n v="1"/>
    <n v="0"/>
    <n v="0"/>
    <n v="0"/>
    <n v="1"/>
  </r>
  <r>
    <x v="408"/>
    <x v="135"/>
    <x v="1"/>
    <n v="2019"/>
    <n v="10036"/>
    <n v="3.39361111111111"/>
    <n v="7.3039649999999998"/>
    <n v="3.39361111111111"/>
    <n v="5.4218100000000007"/>
    <n v="1.269444444444445"/>
    <n v="4.2710100656455126"/>
    <n v="1"/>
    <n v="0"/>
    <n v="0"/>
    <n v="0"/>
    <n v="0"/>
  </r>
  <r>
    <x v="409"/>
    <x v="136"/>
    <x v="1"/>
    <n v="2019"/>
    <n v="14238"/>
    <n v="2.995000000000001"/>
    <n v="10.74868"/>
    <n v="2.995000000000001"/>
    <n v="9.6311600000000013"/>
    <n v="2.003333333333333"/>
    <n v="4.8075673876871896"/>
    <n v="1"/>
    <n v="0"/>
    <n v="0"/>
    <n v="0"/>
    <n v="0"/>
  </r>
  <r>
    <x v="410"/>
    <x v="137"/>
    <x v="1"/>
    <n v="2019"/>
    <n v="10661"/>
    <n v="3.0988888888888888"/>
    <n v="8.365079999999999"/>
    <n v="3.0988888888888888"/>
    <n v="7.0259499999999999"/>
    <n v="1.393055555555555"/>
    <n v="5.0435533399800612"/>
    <n v="1"/>
    <n v="0"/>
    <n v="0"/>
    <n v="0"/>
    <n v="1"/>
  </r>
  <r>
    <x v="411"/>
    <x v="138"/>
    <x v="1"/>
    <n v="2019"/>
    <n v="16958"/>
    <n v="4.0263888888888886"/>
    <n v="12.402749999999999"/>
    <n v="4.0263888888888886"/>
    <n v="10.899369999999999"/>
    <n v="2.355833333333333"/>
    <n v="4.6265454545454547"/>
    <n v="1"/>
    <n v="0"/>
    <n v="0"/>
    <n v="0"/>
    <n v="0"/>
  </r>
  <r>
    <x v="412"/>
    <x v="139"/>
    <x v="1"/>
    <n v="2019"/>
    <n v="21649"/>
    <n v="6.0713888888888894"/>
    <n v="15.063700000000001"/>
    <n v="6.0716666666666663"/>
    <n v="10.901376000000001"/>
    <n v="2.7391666666666672"/>
    <n v="3.9798147855187098"/>
    <n v="1"/>
    <n v="1"/>
    <n v="0"/>
    <n v="0"/>
    <n v="0"/>
  </r>
  <r>
    <x v="413"/>
    <x v="140"/>
    <x v="1"/>
    <n v="2019"/>
    <n v="11905"/>
    <n v="3.4611111111111108"/>
    <n v="8.7485199999999992"/>
    <n v="3.4611111111111108"/>
    <n v="7.42483"/>
    <n v="1.6475"/>
    <n v="4.5067253414264039"/>
    <n v="1"/>
    <n v="0"/>
    <n v="0"/>
    <n v="0"/>
    <n v="0"/>
  </r>
  <r>
    <x v="414"/>
    <x v="141"/>
    <x v="1"/>
    <n v="2019"/>
    <n v="14782"/>
    <n v="5.8119444444444479"/>
    <n v="10.303269999999999"/>
    <n v="5.8119444444444479"/>
    <n v="6.1480000000000006"/>
    <n v="1.5052777777777779"/>
    <n v="4.0842959955711384"/>
    <n v="1"/>
    <n v="0"/>
    <n v="0"/>
    <n v="0"/>
    <n v="0"/>
  </r>
  <r>
    <x v="415"/>
    <x v="142"/>
    <x v="1"/>
    <n v="2019"/>
    <n v="8538"/>
    <n v="3.7102777777777778"/>
    <n v="5.8698395999999988"/>
    <n v="3.711666666666666"/>
    <n v="2.4697040000000001"/>
    <n v="0.69111111111111112"/>
    <s v=""/>
    <n v="0"/>
    <n v="0"/>
    <n v="0"/>
    <n v="0"/>
    <n v="0"/>
  </r>
  <r>
    <x v="416"/>
    <x v="143"/>
    <x v="1"/>
    <n v="2019"/>
    <n v="13638"/>
    <n v="2.539166666666667"/>
    <n v="9.8635889999999975"/>
    <n v="2.539166666666667"/>
    <n v="9.2756889999999999"/>
    <n v="2.098611111111111"/>
    <n v="4.4199179880873594"/>
    <n v="1"/>
    <n v="0"/>
    <n v="0"/>
    <n v="0"/>
    <n v="0"/>
  </r>
  <r>
    <x v="417"/>
    <x v="144"/>
    <x v="1"/>
    <n v="2019"/>
    <n v="11705"/>
    <n v="4.2850000000000001"/>
    <n v="8.1710919999999998"/>
    <n v="4.2858333333333336"/>
    <n v="4.4713110000000018"/>
    <n v="1.0575000000000001"/>
    <n v="4.2281900709219871"/>
    <n v="1"/>
    <n v="0"/>
    <n v="0"/>
    <n v="0"/>
    <n v="0"/>
  </r>
  <r>
    <x v="418"/>
    <x v="145"/>
    <x v="1"/>
    <n v="2019"/>
    <n v="10159"/>
    <n v="3.47888888888889"/>
    <n v="6.940374000000002"/>
    <n v="3.47888888888889"/>
    <n v="4.7665310000000014"/>
    <n v="1.2461111111111109"/>
    <n v="3.8251251894783787"/>
    <n v="1"/>
    <n v="0"/>
    <n v="0"/>
    <n v="0"/>
    <n v="0"/>
  </r>
  <r>
    <x v="419"/>
    <x v="146"/>
    <x v="1"/>
    <n v="2019"/>
    <n v="11716"/>
    <n v="3.1280555555555551"/>
    <n v="8.9906399999999991"/>
    <n v="3.1280555555555551"/>
    <n v="7.8739100000000004"/>
    <n v="1.5422222222222219"/>
    <n v="5.1055612391930847"/>
    <n v="1"/>
    <n v="0"/>
    <n v="0"/>
    <n v="0"/>
    <n v="1"/>
  </r>
  <r>
    <x v="420"/>
    <x v="147"/>
    <x v="1"/>
    <n v="2019"/>
    <n v="13268"/>
    <n v="2.8419444444444451"/>
    <n v="9.9354900000000033"/>
    <n v="2.8419444444444451"/>
    <n v="9.5009700000000006"/>
    <n v="2.0963888888888889"/>
    <n v="4.532064661454883"/>
    <n v="1"/>
    <n v="0"/>
    <n v="0"/>
    <n v="0"/>
    <n v="0"/>
  </r>
  <r>
    <x v="421"/>
    <x v="148"/>
    <x v="1"/>
    <n v="2019"/>
    <n v="5078"/>
    <n v="3.7280555555555561"/>
    <n v="3.3639780000000008"/>
    <n v="3.7280555555555561"/>
    <n v="4.4420000000000001E-2"/>
    <n v="6.9444444444444449E-3"/>
    <s v=""/>
    <n v="0"/>
    <n v="0"/>
    <n v="0"/>
    <n v="0"/>
    <n v="1"/>
  </r>
  <r>
    <x v="422"/>
    <x v="149"/>
    <x v="1"/>
    <n v="2019"/>
    <n v="16961"/>
    <n v="5.3588888888888908"/>
    <n v="12.395118"/>
    <n v="5.3588888888888908"/>
    <n v="9.049649999999998"/>
    <n v="2.1902777777777782"/>
    <n v="4.1317362079898521"/>
    <n v="1"/>
    <n v="0"/>
    <n v="0"/>
    <n v="0"/>
    <n v="0"/>
  </r>
  <r>
    <x v="423"/>
    <x v="150"/>
    <x v="1"/>
    <n v="2019"/>
    <n v="7368"/>
    <n v="2.0522222222222219"/>
    <n v="5.9970699999999999"/>
    <n v="2.0522222222222219"/>
    <n v="5.2378999999999998"/>
    <n v="0.98138888888888887"/>
    <n v="5.3372318143221058"/>
    <n v="0"/>
    <n v="0"/>
    <n v="0"/>
    <n v="0"/>
    <n v="1"/>
  </r>
  <r>
    <x v="424"/>
    <x v="123"/>
    <x v="2"/>
    <n v="2019"/>
    <n v="11271"/>
    <n v="2.504722222222223"/>
    <n v="8.0749199999999988"/>
    <n v="2.504722222222223"/>
    <n v="7.2738599999999982"/>
    <n v="1.608611111111111"/>
    <n v="4.5218262821619746"/>
    <n v="1"/>
    <n v="0"/>
    <n v="0"/>
    <n v="0"/>
    <n v="0"/>
  </r>
  <r>
    <x v="425"/>
    <x v="124"/>
    <x v="2"/>
    <n v="2019"/>
    <n v="13047"/>
    <n v="3.206666666666667"/>
    <n v="8.7934000000000019"/>
    <n v="3.206666666666667"/>
    <n v="7.8160999999999996"/>
    <n v="1.8602777777777779"/>
    <n v="4.2015768254442278"/>
    <n v="1"/>
    <n v="0"/>
    <n v="0"/>
    <n v="0"/>
    <n v="0"/>
  </r>
  <r>
    <x v="426"/>
    <x v="125"/>
    <x v="2"/>
    <n v="2019"/>
    <n v="11409"/>
    <n v="2.8272222222222219"/>
    <n v="8.5676500000000004"/>
    <n v="2.8272222222222219"/>
    <n v="6.9103899999999996"/>
    <n v="1.4325000000000001"/>
    <n v="4.8240069808027917"/>
    <n v="1"/>
    <n v="0"/>
    <n v="0"/>
    <n v="0"/>
    <n v="0"/>
  </r>
  <r>
    <x v="427"/>
    <x v="126"/>
    <x v="2"/>
    <n v="2019"/>
    <n v="14629"/>
    <n v="3.5099999999999989"/>
    <n v="10.021369999999999"/>
    <n v="3.5099999999999989"/>
    <n v="7.8251400000000002"/>
    <n v="1.8169444444444449"/>
    <n v="4.3067579880752165"/>
    <n v="1"/>
    <n v="0"/>
    <n v="0"/>
    <n v="0"/>
    <n v="0"/>
  </r>
  <r>
    <x v="428"/>
    <x v="127"/>
    <x v="2"/>
    <n v="2019"/>
    <n v="17295"/>
    <n v="3.992777777777778"/>
    <n v="12.894740000000001"/>
    <n v="3.992777777777778"/>
    <n v="11.30649"/>
    <n v="2.349444444444444"/>
    <n v="4.8124100260108786"/>
    <n v="1"/>
    <n v="0"/>
    <n v="0"/>
    <n v="0"/>
    <n v="0"/>
  </r>
  <r>
    <x v="429"/>
    <x v="128"/>
    <x v="2"/>
    <n v="2019"/>
    <n v="11528"/>
    <n v="2.6486111111111099"/>
    <n v="8.5592699999999997"/>
    <n v="2.6486111111111099"/>
    <n v="7.6704900000000009"/>
    <n v="1.7388888888888889"/>
    <n v="4.4111444089456873"/>
    <n v="1"/>
    <n v="0"/>
    <n v="0"/>
    <n v="0"/>
    <n v="0"/>
  </r>
  <r>
    <x v="430"/>
    <x v="129"/>
    <x v="2"/>
    <n v="2019"/>
    <n v="2315"/>
    <n v="1.9561111111111109"/>
    <n v="1.4820660000000001"/>
    <n v="1.9561111111111109"/>
    <n v="4.0900000000000013E-2"/>
    <n v="8.611111111111111E-3"/>
    <s v=""/>
    <n v="0"/>
    <n v="0"/>
    <n v="1"/>
    <n v="1"/>
    <n v="0"/>
  </r>
  <r>
    <x v="431"/>
    <x v="130"/>
    <x v="2"/>
    <n v="2019"/>
    <n v="13610"/>
    <n v="3.3944444444444448"/>
    <n v="11.031689999999999"/>
    <n v="3.3944444444444448"/>
    <n v="10.25229"/>
    <n v="1.9916666666666669"/>
    <n v="5.1475933054393304"/>
    <n v="1"/>
    <n v="0"/>
    <n v="0"/>
    <n v="0"/>
    <n v="1"/>
  </r>
  <r>
    <x v="432"/>
    <x v="131"/>
    <x v="2"/>
    <n v="2019"/>
    <n v="13183"/>
    <n v="2.6641666666666661"/>
    <n v="9.9109200000000026"/>
    <n v="2.6641666666666661"/>
    <n v="9.3896899999999999"/>
    <n v="2.006388888888889"/>
    <n v="4.6798953343486085"/>
    <n v="1"/>
    <n v="0"/>
    <n v="0"/>
    <n v="0"/>
    <n v="0"/>
  </r>
  <r>
    <x v="433"/>
    <x v="132"/>
    <x v="2"/>
    <n v="2019"/>
    <n v="13281"/>
    <n v="3.2524999999999999"/>
    <n v="10.325554"/>
    <n v="3.2524999999999999"/>
    <n v="9.280204000000003"/>
    <n v="2.0205555555555552"/>
    <n v="4.5928972229859797"/>
    <n v="1"/>
    <n v="0"/>
    <n v="0"/>
    <n v="0"/>
    <n v="0"/>
  </r>
  <r>
    <x v="434"/>
    <x v="133"/>
    <x v="2"/>
    <n v="2019"/>
    <n v="9455"/>
    <n v="4.5683333333333334"/>
    <n v="6.6750839999999991"/>
    <n v="4.5683333333333334"/>
    <n v="2.2521800000000001"/>
    <n v="0.64722222222222225"/>
    <s v=""/>
    <n v="0"/>
    <n v="0"/>
    <n v="0"/>
    <n v="0"/>
    <n v="0"/>
  </r>
  <r>
    <x v="435"/>
    <x v="134"/>
    <x v="2"/>
    <n v="2019"/>
    <n v="7950"/>
    <n v="3.2872222222222209"/>
    <n v="5.5574920000000017"/>
    <n v="3.2872222222222209"/>
    <n v="2.446205"/>
    <n v="0.74722222222222223"/>
    <s v=""/>
    <n v="0"/>
    <n v="0"/>
    <n v="0"/>
    <n v="0"/>
    <n v="0"/>
  </r>
  <r>
    <x v="436"/>
    <x v="135"/>
    <x v="2"/>
    <n v="2019"/>
    <n v="9860"/>
    <n v="2.968611111111112"/>
    <n v="6.7506100000000009"/>
    <n v="2.968611111111112"/>
    <n v="5.8067000000000002"/>
    <n v="1.463888888888889"/>
    <n v="3.9666261859582539"/>
    <n v="0"/>
    <n v="0"/>
    <n v="0"/>
    <n v="0"/>
    <n v="0"/>
  </r>
  <r>
    <x v="437"/>
    <x v="136"/>
    <x v="2"/>
    <n v="2019"/>
    <n v="10282"/>
    <n v="2.1669444444444439"/>
    <n v="7.7198399999999987"/>
    <n v="2.1669444444444439"/>
    <n v="7.3398199999999996"/>
    <n v="1.6633333333333331"/>
    <n v="4.41271743486974"/>
    <n v="1"/>
    <n v="0"/>
    <n v="0"/>
    <n v="0"/>
    <n v="0"/>
  </r>
  <r>
    <x v="438"/>
    <x v="137"/>
    <x v="2"/>
    <n v="2019"/>
    <n v="13840"/>
    <n v="2.882222222222222"/>
    <n v="11.367022"/>
    <n v="2.882222222222222"/>
    <n v="10.770552"/>
    <n v="2.1952777777777781"/>
    <n v="4.9062365177780585"/>
    <n v="1"/>
    <n v="0"/>
    <n v="0"/>
    <n v="0"/>
    <n v="0"/>
  </r>
  <r>
    <x v="439"/>
    <x v="138"/>
    <x v="2"/>
    <n v="2019"/>
    <n v="12483"/>
    <n v="3.104722222222223"/>
    <n v="9.728470999999999"/>
    <n v="3.104722222222223"/>
    <n v="8.0935109999999995"/>
    <n v="1.8272222222222221"/>
    <n v="4.4294070538157495"/>
    <n v="1"/>
    <n v="0"/>
    <n v="0"/>
    <n v="0"/>
    <n v="0"/>
  </r>
  <r>
    <x v="440"/>
    <x v="139"/>
    <x v="2"/>
    <n v="2019"/>
    <n v="9395"/>
    <n v="2.440833333333333"/>
    <n v="6.2274000000000003"/>
    <n v="2.440833333333333"/>
    <n v="4.5789600000000004"/>
    <n v="1.21"/>
    <n v="3.7842644628099178"/>
    <n v="0"/>
    <n v="0"/>
    <n v="0"/>
    <n v="0"/>
    <n v="0"/>
  </r>
  <r>
    <x v="441"/>
    <x v="140"/>
    <x v="2"/>
    <n v="2019"/>
    <n v="9419"/>
    <n v="2.126666666666666"/>
    <n v="6.5179499999999999"/>
    <n v="2.126666666666666"/>
    <n v="5.4480700000000004"/>
    <n v="1.2947222222222221"/>
    <n v="4.2079064578416654"/>
    <n v="0"/>
    <n v="0"/>
    <n v="0"/>
    <n v="0"/>
    <n v="0"/>
  </r>
  <r>
    <x v="442"/>
    <x v="141"/>
    <x v="2"/>
    <n v="2019"/>
    <n v="7979"/>
    <n v="3.243611111111111"/>
    <n v="5.4382300000000008"/>
    <n v="3.243611111111111"/>
    <n v="3.5402900000000002"/>
    <n v="1.033333333333333"/>
    <n v="3.4260870967741948"/>
    <n v="0"/>
    <n v="0"/>
    <n v="0"/>
    <n v="0"/>
    <n v="0"/>
  </r>
  <r>
    <x v="443"/>
    <x v="142"/>
    <x v="2"/>
    <n v="2019"/>
    <n v="9253"/>
    <n v="2.6722222222222221"/>
    <n v="6.2281400000000016"/>
    <n v="2.6722222222222221"/>
    <n v="5.3342700000000001"/>
    <n v="1.556388888888889"/>
    <n v="3.4273374977690518"/>
    <n v="0"/>
    <n v="0"/>
    <n v="0"/>
    <n v="0"/>
    <n v="0"/>
  </r>
  <r>
    <x v="444"/>
    <x v="143"/>
    <x v="2"/>
    <n v="2019"/>
    <n v="11959"/>
    <n v="3.1011111111111109"/>
    <n v="8.3930099999999985"/>
    <n v="3.1011111111111109"/>
    <n v="6.4762700000000004"/>
    <n v="1.615"/>
    <n v="4.010074303405573"/>
    <n v="1"/>
    <n v="0"/>
    <n v="0"/>
    <n v="0"/>
    <n v="0"/>
  </r>
  <r>
    <x v="445"/>
    <x v="144"/>
    <x v="2"/>
    <n v="2019"/>
    <n v="6199"/>
    <n v="2.4072222222222219"/>
    <n v="4.02433"/>
    <n v="2.4072222222222219"/>
    <n v="0.89910999999999996"/>
    <n v="0.28083333333333332"/>
    <s v=""/>
    <n v="0"/>
    <n v="0"/>
    <n v="0"/>
    <n v="0"/>
    <n v="0"/>
  </r>
  <r>
    <x v="446"/>
    <x v="145"/>
    <x v="2"/>
    <n v="2019"/>
    <n v="11794"/>
    <n v="3.6316666666666659"/>
    <n v="7.2998770000000022"/>
    <n v="3.6316666666666659"/>
    <n v="4.5699569999999996"/>
    <n v="1.3661111111111111"/>
    <n v="3.3452308255388368"/>
    <n v="1"/>
    <n v="0"/>
    <n v="0"/>
    <n v="0"/>
    <n v="0"/>
  </r>
  <r>
    <x v="447"/>
    <x v="146"/>
    <x v="2"/>
    <n v="2019"/>
    <n v="8554"/>
    <n v="2.742777777777778"/>
    <n v="5.9942740000000008"/>
    <n v="2.742777777777778"/>
    <n v="4.7520740000000004"/>
    <n v="1.200833333333333"/>
    <n v="3.957313532269259"/>
    <n v="0"/>
    <n v="0"/>
    <n v="0"/>
    <n v="0"/>
    <n v="0"/>
  </r>
  <r>
    <x v="448"/>
    <x v="147"/>
    <x v="2"/>
    <n v="2019"/>
    <n v="11359"/>
    <n v="2.624166666666667"/>
    <n v="7.8208399999999987"/>
    <n v="2.624166666666667"/>
    <n v="6.3954499999999994"/>
    <n v="1.522777777777778"/>
    <n v="4.1998577161619837"/>
    <n v="1"/>
    <n v="0"/>
    <n v="0"/>
    <n v="0"/>
    <n v="0"/>
  </r>
  <r>
    <x v="449"/>
    <x v="148"/>
    <x v="2"/>
    <n v="2019"/>
    <n v="6814"/>
    <n v="3.4463888888888889"/>
    <n v="4.3212799999999998"/>
    <n v="3.4463888888888889"/>
    <n v="1.27786"/>
    <n v="0.38055555555555559"/>
    <s v=""/>
    <n v="0"/>
    <n v="0"/>
    <n v="0"/>
    <n v="0"/>
    <n v="0"/>
  </r>
  <r>
    <x v="450"/>
    <x v="149"/>
    <x v="2"/>
    <n v="2019"/>
    <n v="7663"/>
    <n v="2.487222222222222"/>
    <n v="5.0567599999999988"/>
    <n v="2.487222222222222"/>
    <n v="2.930709999999999"/>
    <n v="0.75916666666666655"/>
    <s v=""/>
    <n v="0"/>
    <n v="0"/>
    <n v="0"/>
    <n v="0"/>
    <n v="0"/>
  </r>
  <r>
    <x v="451"/>
    <x v="150"/>
    <x v="2"/>
    <n v="2019"/>
    <n v="8416"/>
    <n v="2.3011111111111111"/>
    <n v="5.7238599999999984"/>
    <n v="2.3011111111111111"/>
    <n v="4.1194600000000001"/>
    <n v="1.115833333333333"/>
    <n v="3.6918237490664687"/>
    <n v="0"/>
    <n v="0"/>
    <n v="0"/>
    <n v="0"/>
    <n v="0"/>
  </r>
  <r>
    <x v="452"/>
    <x v="151"/>
    <x v="2"/>
    <n v="2019"/>
    <n v="4119"/>
    <n v="1.5947222222222219"/>
    <n v="2.8098599999999991"/>
    <n v="1.5947222222222219"/>
    <n v="2.2264200000000001"/>
    <n v="0.60944444444444446"/>
    <s v=""/>
    <n v="0"/>
    <n v="0"/>
    <n v="0"/>
    <n v="0"/>
    <n v="0"/>
  </r>
  <r>
    <x v="453"/>
    <x v="152"/>
    <x v="2"/>
    <n v="2019"/>
    <n v="3698"/>
    <n v="2.2616666666666672"/>
    <n v="2.3315199999999998"/>
    <n v="2.2616666666666672"/>
    <n v="0.52295000000000003"/>
    <n v="0.18805555555555559"/>
    <s v=""/>
    <n v="0"/>
    <n v="0"/>
    <n v="0"/>
    <n v="0"/>
    <n v="0"/>
  </r>
  <r>
    <x v="454"/>
    <x v="216"/>
    <x v="2"/>
    <n v="2019"/>
    <n v="3759"/>
    <n v="2.0777777777777779"/>
    <n v="2.479247"/>
    <n v="2.0777777777777779"/>
    <n v="1.09636"/>
    <n v="0.34111111111111109"/>
    <s v=""/>
    <n v="0"/>
    <n v="0"/>
    <n v="0"/>
    <n v="0"/>
    <n v="0"/>
  </r>
  <r>
    <x v="455"/>
    <x v="0"/>
    <x v="3"/>
    <n v="2019"/>
    <n v="3544"/>
    <n v="2.1575000000000002"/>
    <n v="2.373386"/>
    <n v="2.1575000000000002"/>
    <n v="0.71031000000000011"/>
    <n v="0.2261111111111111"/>
    <s v=""/>
    <n v="0"/>
    <n v="0"/>
    <n v="0"/>
    <n v="0"/>
    <n v="0"/>
  </r>
  <r>
    <x v="456"/>
    <x v="1"/>
    <x v="3"/>
    <n v="2019"/>
    <n v="8130"/>
    <n v="4.1083333333333334"/>
    <n v="5.51891"/>
    <n v="3.5227777777777769"/>
    <n v="2.6982699999999999"/>
    <n v="0.80972222222222234"/>
    <s v=""/>
    <n v="0"/>
    <n v="0"/>
    <n v="0"/>
    <n v="0"/>
    <n v="0"/>
  </r>
  <r>
    <x v="457"/>
    <x v="2"/>
    <x v="3"/>
    <n v="2019"/>
    <n v="3438"/>
    <n v="1.4822222222222221"/>
    <n v="2.35337"/>
    <n v="1.4822222222222221"/>
    <n v="0.69235000000000002"/>
    <n v="0.23027777777777769"/>
    <s v=""/>
    <n v="0"/>
    <n v="0"/>
    <n v="0"/>
    <n v="0"/>
    <n v="0"/>
  </r>
  <r>
    <x v="458"/>
    <x v="3"/>
    <x v="3"/>
    <n v="2019"/>
    <n v="8372"/>
    <n v="1.891111111111111"/>
    <n v="5.6280900000000011"/>
    <n v="1.891111111111111"/>
    <n v="3.9161600000000001"/>
    <n v="0.95527777777777767"/>
    <n v="4.0994986914800817"/>
    <n v="0"/>
    <n v="0"/>
    <n v="0"/>
    <n v="0"/>
    <n v="0"/>
  </r>
  <r>
    <x v="459"/>
    <x v="4"/>
    <x v="3"/>
    <n v="2019"/>
    <n v="8677"/>
    <n v="2.9461111111111111"/>
    <n v="5.6532100000000014"/>
    <n v="2.9461111111111111"/>
    <n v="3.1560899999999998"/>
    <n v="0.92472222222222211"/>
    <n v="3.41301411835386"/>
    <n v="0"/>
    <n v="0"/>
    <n v="0"/>
    <n v="0"/>
    <n v="0"/>
  </r>
  <r>
    <x v="460"/>
    <x v="5"/>
    <x v="3"/>
    <n v="2019"/>
    <n v="3750"/>
    <n v="1.3341666666666669"/>
    <n v="2.4649200000000002"/>
    <n v="1.3341666666666669"/>
    <n v="1.29308"/>
    <n v="0.38583333333333342"/>
    <s v=""/>
    <n v="0"/>
    <n v="0"/>
    <n v="0"/>
    <n v="0"/>
    <n v="0"/>
  </r>
  <r>
    <x v="461"/>
    <x v="6"/>
    <x v="3"/>
    <n v="2019"/>
    <n v="4582"/>
    <n v="1.5266666666666671"/>
    <n v="3.06135"/>
    <n v="1.5266666666666671"/>
    <n v="1.5021"/>
    <n v="0.46166666666666673"/>
    <s v=""/>
    <n v="0"/>
    <n v="0"/>
    <n v="0"/>
    <n v="0"/>
    <n v="0"/>
  </r>
  <r>
    <x v="462"/>
    <x v="7"/>
    <x v="3"/>
    <n v="2019"/>
    <n v="2604"/>
    <n v="1.9358333333333331"/>
    <n v="1.7422736000000001"/>
    <n v="1.9358333333333331"/>
    <n v="3.7580000000000002E-2"/>
    <n v="1.1388888888888889E-2"/>
    <s v=""/>
    <n v="0"/>
    <n v="0"/>
    <n v="1"/>
    <n v="1"/>
    <n v="0"/>
  </r>
  <r>
    <x v="463"/>
    <x v="8"/>
    <x v="3"/>
    <n v="2019"/>
    <n v="10592"/>
    <n v="2.3774999999999999"/>
    <n v="8.0811000000000011"/>
    <n v="2.3774999999999999"/>
    <n v="7.7034699999999994"/>
    <n v="1.6333333333333331"/>
    <n v="4.7164102040816331"/>
    <n v="1"/>
    <n v="0"/>
    <n v="0"/>
    <n v="0"/>
    <n v="0"/>
  </r>
  <r>
    <x v="464"/>
    <x v="9"/>
    <x v="3"/>
    <n v="2019"/>
    <n v="13011"/>
    <n v="3.675555555555555"/>
    <n v="9.7977600000000002"/>
    <n v="3.675555555555555"/>
    <n v="8.0016700000000007"/>
    <n v="1.673055555555556"/>
    <n v="4.7826684376556523"/>
    <n v="1"/>
    <n v="0"/>
    <n v="0"/>
    <n v="0"/>
    <n v="0"/>
  </r>
  <r>
    <x v="465"/>
    <x v="10"/>
    <x v="3"/>
    <n v="2019"/>
    <n v="7638"/>
    <n v="3.230555555555557"/>
    <n v="5.9403100000000002"/>
    <n v="3.230555555555557"/>
    <n v="5.0335799999999997"/>
    <n v="0.99749999999999994"/>
    <n v="5.0461954887218043"/>
    <n v="0"/>
    <n v="0"/>
    <n v="0"/>
    <n v="0"/>
    <n v="1"/>
  </r>
  <r>
    <x v="466"/>
    <x v="11"/>
    <x v="3"/>
    <n v="2019"/>
    <n v="15874"/>
    <n v="5.5644444444444456"/>
    <n v="11.663924"/>
    <n v="5.5644444444444456"/>
    <n v="8.1004269999999998"/>
    <n v="1.816666666666666"/>
    <n v="4.4589506422018363"/>
    <n v="1"/>
    <n v="0"/>
    <n v="0"/>
    <n v="0"/>
    <n v="0"/>
  </r>
  <r>
    <x v="467"/>
    <x v="12"/>
    <x v="3"/>
    <n v="2019"/>
    <n v="12059"/>
    <n v="5.0361111111111114"/>
    <n v="8.5175730000000005"/>
    <n v="4.5997222222222218"/>
    <n v="5.05131"/>
    <n v="1.393888888888889"/>
    <n v="3.6238971701873255"/>
    <n v="1"/>
    <n v="0"/>
    <n v="0"/>
    <n v="0"/>
    <n v="0"/>
  </r>
  <r>
    <x v="468"/>
    <x v="13"/>
    <x v="3"/>
    <n v="2019"/>
    <n v="5563"/>
    <n v="3.860555555555556"/>
    <n v="3.71522"/>
    <n v="3.860555555555556"/>
    <n v="1.2367900000000001"/>
    <n v="0.39277777777777773"/>
    <s v=""/>
    <n v="0"/>
    <n v="0"/>
    <n v="0"/>
    <n v="0"/>
    <n v="0"/>
  </r>
  <r>
    <x v="469"/>
    <x v="14"/>
    <x v="3"/>
    <n v="2019"/>
    <n v="9521"/>
    <n v="3.178888888888888"/>
    <n v="7.0897900000000007"/>
    <n v="3.178888888888888"/>
    <n v="5.5691499999999996"/>
    <n v="1.254444444444444"/>
    <n v="4.4395349867139071"/>
    <n v="0"/>
    <n v="0"/>
    <n v="0"/>
    <n v="0"/>
    <n v="0"/>
  </r>
  <r>
    <x v="470"/>
    <x v="15"/>
    <x v="3"/>
    <n v="2019"/>
    <n v="9336"/>
    <n v="3.9972222222222209"/>
    <n v="6.8184500000000012"/>
    <n v="3.9972222222222209"/>
    <n v="3.4843500000000001"/>
    <n v="0.71194444444444438"/>
    <n v="4.8941318767069841"/>
    <n v="0"/>
    <n v="0"/>
    <n v="0"/>
    <n v="0"/>
    <n v="0"/>
  </r>
  <r>
    <x v="471"/>
    <x v="16"/>
    <x v="3"/>
    <n v="2019"/>
    <n v="11928"/>
    <n v="3.606944444444443"/>
    <n v="8.9311780000000009"/>
    <n v="3.606944444444443"/>
    <n v="7.7282080000000004"/>
    <n v="1.9072222222222219"/>
    <n v="4.0520752694436357"/>
    <n v="1"/>
    <n v="0"/>
    <n v="0"/>
    <n v="0"/>
    <n v="0"/>
  </r>
  <r>
    <x v="472"/>
    <x v="17"/>
    <x v="3"/>
    <n v="2019"/>
    <n v="11020"/>
    <n v="3.3313888888888878"/>
    <n v="7.4884899999999996"/>
    <n v="3.3313888888888878"/>
    <n v="5.7098199999999997"/>
    <n v="1.3527777777777781"/>
    <n v="4.2208114989733048"/>
    <n v="1"/>
    <n v="0"/>
    <n v="0"/>
    <n v="0"/>
    <n v="0"/>
  </r>
  <r>
    <x v="473"/>
    <x v="18"/>
    <x v="3"/>
    <n v="2019"/>
    <n v="18031"/>
    <n v="5.0197222222222244"/>
    <n v="12.225538999999999"/>
    <n v="5.0197222222222244"/>
    <n v="9.5492679999999996"/>
    <n v="2.466388888888889"/>
    <n v="3.8717608739722937"/>
    <n v="1"/>
    <n v="0"/>
    <n v="0"/>
    <n v="0"/>
    <n v="0"/>
  </r>
  <r>
    <x v="474"/>
    <x v="19"/>
    <x v="3"/>
    <n v="2019"/>
    <n v="14971"/>
    <n v="4.7202777777777776"/>
    <n v="10.366552"/>
    <n v="4.7202777777777776"/>
    <n v="8.0113009999999996"/>
    <n v="2.1433333333333331"/>
    <n v="3.7377765163297045"/>
    <n v="1"/>
    <n v="0"/>
    <n v="0"/>
    <n v="0"/>
    <n v="0"/>
  </r>
  <r>
    <x v="475"/>
    <x v="20"/>
    <x v="3"/>
    <n v="2019"/>
    <n v="14695"/>
    <n v="3.0499999999999989"/>
    <n v="10.760153000000001"/>
    <n v="3.0988888888888879"/>
    <n v="10.071199"/>
    <n v="2.315833333333333"/>
    <n v="4.3488444764303713"/>
    <n v="1"/>
    <n v="0"/>
    <n v="0"/>
    <n v="0"/>
    <n v="0"/>
  </r>
  <r>
    <x v="476"/>
    <x v="21"/>
    <x v="3"/>
    <n v="2019"/>
    <n v="13420"/>
    <n v="4.0949999999999989"/>
    <n v="9.4254500000000032"/>
    <n v="4.0949999999999989"/>
    <n v="5.7865800000000007"/>
    <n v="1.384722222222222"/>
    <n v="4.1788742226680053"/>
    <n v="1"/>
    <n v="0"/>
    <n v="0"/>
    <n v="0"/>
    <n v="0"/>
  </r>
  <r>
    <x v="477"/>
    <x v="22"/>
    <x v="3"/>
    <n v="2019"/>
    <n v="7323"/>
    <n v="2.3236111111111111"/>
    <n v="4.9342299999999986"/>
    <n v="2.3236111111111111"/>
    <n v="3.58073"/>
    <n v="0.86222222222222222"/>
    <n v="4.1529085051546391"/>
    <n v="0"/>
    <n v="0"/>
    <n v="0"/>
    <n v="0"/>
    <n v="0"/>
  </r>
  <r>
    <x v="478"/>
    <x v="23"/>
    <x v="3"/>
    <n v="2019"/>
    <n v="12946"/>
    <n v="4.6141666666666659"/>
    <n v="8.4599899999999995"/>
    <n v="4.6141666666666659"/>
    <n v="4.5728499999999999"/>
    <n v="1.3241666666666669"/>
    <n v="3.4533794839521703"/>
    <n v="1"/>
    <n v="0"/>
    <n v="0"/>
    <n v="0"/>
    <n v="0"/>
  </r>
  <r>
    <x v="479"/>
    <x v="24"/>
    <x v="3"/>
    <n v="2019"/>
    <n v="10731"/>
    <n v="3.9852777777777781"/>
    <n v="8.015979999999999"/>
    <n v="4.1288888888888886"/>
    <n v="6.3319100000000006"/>
    <n v="1.506111111111111"/>
    <n v="4.2041453338251573"/>
    <n v="1"/>
    <n v="0"/>
    <n v="0"/>
    <n v="0"/>
    <n v="0"/>
  </r>
  <r>
    <x v="480"/>
    <x v="25"/>
    <x v="3"/>
    <n v="2019"/>
    <n v="11328"/>
    <n v="3.883333333333332"/>
    <n v="8.2093299999999996"/>
    <n v="3.8583333333333321"/>
    <n v="5.9279400000000004"/>
    <n v="1.3808333333333329"/>
    <n v="4.2930162945081491"/>
    <n v="1"/>
    <n v="0"/>
    <n v="0"/>
    <n v="0"/>
    <n v="0"/>
  </r>
  <r>
    <x v="481"/>
    <x v="26"/>
    <x v="3"/>
    <n v="2019"/>
    <n v="10202"/>
    <n v="2.0950000000000011"/>
    <n v="7.8150400000000007"/>
    <n v="2.0950000000000011"/>
    <n v="7.3908999999999994"/>
    <n v="1.5972222222222221"/>
    <n v="4.6273460869565213"/>
    <n v="1"/>
    <n v="0"/>
    <n v="0"/>
    <n v="0"/>
    <n v="0"/>
  </r>
  <r>
    <x v="482"/>
    <x v="27"/>
    <x v="3"/>
    <n v="2019"/>
    <n v="10265"/>
    <n v="2.076111111111111"/>
    <n v="8.5546299999999995"/>
    <n v="2.2091666666666669"/>
    <n v="7.6293100000000003"/>
    <n v="1.391111111111111"/>
    <n v="5.4843282747603839"/>
    <n v="1"/>
    <n v="0"/>
    <n v="0"/>
    <n v="0"/>
    <n v="1"/>
  </r>
  <r>
    <x v="483"/>
    <x v="28"/>
    <x v="3"/>
    <n v="2019"/>
    <n v="11376"/>
    <n v="4.0313888888888876"/>
    <n v="8.5480600000000013"/>
    <n v="4.0313888888888876"/>
    <n v="5.8218500000000004"/>
    <n v="1.3863888888888889"/>
    <n v="4.1992907233019441"/>
    <n v="1"/>
    <n v="0"/>
    <n v="0"/>
    <n v="0"/>
    <n v="0"/>
  </r>
  <r>
    <x v="484"/>
    <x v="29"/>
    <x v="3"/>
    <n v="2019"/>
    <n v="10220"/>
    <n v="3.5447222222222221"/>
    <n v="7.8799849999999996"/>
    <n v="3.5447222222222221"/>
    <n v="6.3670029999999986"/>
    <n v="1.4513888888888891"/>
    <n v="4.3868346028708123"/>
    <n v="1"/>
    <n v="0"/>
    <n v="0"/>
    <n v="0"/>
    <n v="0"/>
  </r>
  <r>
    <x v="485"/>
    <x v="154"/>
    <x v="4"/>
    <n v="2019"/>
    <n v="9181"/>
    <n v="2.8108333333333331"/>
    <n v="7.4331300000000002"/>
    <n v="2.8108333333333331"/>
    <n v="6.6429400000000003"/>
    <n v="1.3511111111111109"/>
    <n v="4.9166496710526326"/>
    <n v="0"/>
    <n v="0"/>
    <n v="0"/>
    <n v="0"/>
    <n v="0"/>
  </r>
  <r>
    <x v="486"/>
    <x v="155"/>
    <x v="4"/>
    <n v="2019"/>
    <n v="14110"/>
    <n v="5.4636111111111134"/>
    <n v="10.495505"/>
    <n v="5.4636111111111134"/>
    <n v="7.8270700000000009"/>
    <n v="1.8263888888888891"/>
    <n v="4.2855440304182508"/>
    <n v="1"/>
    <n v="0"/>
    <n v="0"/>
    <n v="0"/>
    <n v="0"/>
  </r>
  <r>
    <x v="487"/>
    <x v="156"/>
    <x v="4"/>
    <n v="2019"/>
    <n v="10020"/>
    <n v="3.736388888888889"/>
    <n v="7.6009459999999978"/>
    <n v="3.736388888888889"/>
    <n v="4.9810349999999994"/>
    <n v="1.3263888888888891"/>
    <n v="3.7553352879581143"/>
    <n v="1"/>
    <n v="0"/>
    <n v="0"/>
    <n v="0"/>
    <n v="0"/>
  </r>
  <r>
    <x v="488"/>
    <x v="157"/>
    <x v="4"/>
    <n v="2019"/>
    <n v="14687"/>
    <n v="4.4205555555555547"/>
    <n v="11.235417399999999"/>
    <n v="4.4205555555555547"/>
    <n v="8.9042600000000007"/>
    <n v="2.1716666666666669"/>
    <n v="4.1001964696853417"/>
    <n v="1"/>
    <n v="0"/>
    <n v="0"/>
    <n v="0"/>
    <n v="0"/>
  </r>
  <r>
    <x v="489"/>
    <x v="158"/>
    <x v="4"/>
    <n v="2019"/>
    <n v="7916"/>
    <n v="1.506666666666667"/>
    <n v="6.2147099999999993"/>
    <n v="1.506666666666667"/>
    <n v="6.046689999999999"/>
    <n v="1.2980555555555551"/>
    <n v="4.6582674941151305"/>
    <n v="0"/>
    <n v="0"/>
    <n v="0"/>
    <n v="0"/>
    <n v="0"/>
  </r>
  <r>
    <x v="490"/>
    <x v="159"/>
    <x v="4"/>
    <n v="2019"/>
    <n v="6123"/>
    <n v="3.4652777777777781"/>
    <n v="4.4021208000000014"/>
    <n v="3.4652777777777781"/>
    <n v="2.4871639999999999"/>
    <n v="0.67861111111111105"/>
    <s v=""/>
    <n v="0"/>
    <n v="0"/>
    <n v="0"/>
    <n v="0"/>
    <n v="0"/>
  </r>
  <r>
    <x v="491"/>
    <x v="160"/>
    <x v="4"/>
    <n v="2019"/>
    <n v="7222"/>
    <n v="3.1494444444444438"/>
    <n v="4.819227999999999"/>
    <n v="3.1494444444444438"/>
    <n v="3.459028"/>
    <n v="1.0102777777777781"/>
    <n v="3.4238385482540545"/>
    <n v="0"/>
    <n v="0"/>
    <n v="0"/>
    <n v="0"/>
    <n v="0"/>
  </r>
  <r>
    <x v="492"/>
    <x v="161"/>
    <x v="4"/>
    <n v="2019"/>
    <n v="13628"/>
    <n v="3.4266666666666659"/>
    <n v="10.39798"/>
    <n v="3.4266666666666659"/>
    <n v="9.6623499999999982"/>
    <n v="2.0038888888888891"/>
    <n v="4.8217992791793725"/>
    <n v="1"/>
    <n v="0"/>
    <n v="0"/>
    <n v="0"/>
    <n v="0"/>
  </r>
  <r>
    <x v="493"/>
    <x v="162"/>
    <x v="4"/>
    <n v="2019"/>
    <n v="13263"/>
    <n v="2.871666666666667"/>
    <n v="9.3924899999999987"/>
    <n v="2.871666666666667"/>
    <n v="8.7162500000000005"/>
    <n v="2.0100000000000011"/>
    <n v="4.3364427860696493"/>
    <n v="1"/>
    <n v="0"/>
    <n v="0"/>
    <n v="0"/>
    <n v="0"/>
  </r>
  <r>
    <x v="494"/>
    <x v="163"/>
    <x v="4"/>
    <n v="2019"/>
    <n v="12599"/>
    <n v="2.8727777777777779"/>
    <n v="9.2748199999999983"/>
    <n v="2.8727777777777779"/>
    <n v="8.6539199999999994"/>
    <n v="1.8411111111111109"/>
    <n v="4.7003789981894997"/>
    <n v="1"/>
    <n v="0"/>
    <n v="0"/>
    <n v="0"/>
    <n v="0"/>
  </r>
  <r>
    <x v="495"/>
    <x v="164"/>
    <x v="4"/>
    <n v="2019"/>
    <n v="15147"/>
    <n v="5.4672222222222242"/>
    <n v="11.564810599999999"/>
    <n v="5.4672222222222242"/>
    <n v="8.9719699999999989"/>
    <n v="1.9697222222222219"/>
    <n v="4.5549417571569597"/>
    <n v="1"/>
    <n v="0"/>
    <n v="0"/>
    <n v="0"/>
    <n v="0"/>
  </r>
  <r>
    <x v="496"/>
    <x v="165"/>
    <x v="4"/>
    <n v="2019"/>
    <n v="12311"/>
    <n v="3.8374999999999999"/>
    <n v="9.0317709999999991"/>
    <n v="3.8374999999999999"/>
    <n v="7.0798909999999999"/>
    <n v="1.7713888888888889"/>
    <n v="3.9968021953896815"/>
    <n v="1"/>
    <n v="0"/>
    <n v="0"/>
    <n v="0"/>
    <n v="0"/>
  </r>
  <r>
    <x v="497"/>
    <x v="166"/>
    <x v="4"/>
    <n v="2019"/>
    <n v="11168"/>
    <n v="2.7327777777777782"/>
    <n v="7.595345"/>
    <n v="2.7327777777777782"/>
    <n v="6.3447649999999989"/>
    <n v="1.8988888888888891"/>
    <n v="3.3413039789350489"/>
    <n v="1"/>
    <n v="0"/>
    <n v="0"/>
    <n v="0"/>
    <n v="0"/>
  </r>
  <r>
    <x v="498"/>
    <x v="167"/>
    <x v="4"/>
    <n v="2019"/>
    <n v="14783"/>
    <n v="4.4533333333333331"/>
    <n v="10.14085"/>
    <n v="4.4533333333333331"/>
    <n v="5.5971900000000003"/>
    <n v="1.4947222222222221"/>
    <n v="3.7446355695967299"/>
    <n v="1"/>
    <n v="0"/>
    <n v="0"/>
    <n v="0"/>
    <n v="0"/>
  </r>
  <r>
    <x v="499"/>
    <x v="168"/>
    <x v="4"/>
    <n v="2019"/>
    <n v="6339"/>
    <n v="2.4305555555555549"/>
    <n v="4.6147792999999986"/>
    <n v="2.4291666666666658"/>
    <n v="3.2121599999999999"/>
    <n v="0.96694444444444461"/>
    <n v="3.3219695489801775"/>
    <n v="0"/>
    <n v="0"/>
    <n v="0"/>
    <n v="0"/>
    <n v="0"/>
  </r>
  <r>
    <x v="500"/>
    <x v="169"/>
    <x v="4"/>
    <n v="2019"/>
    <n v="10829"/>
    <n v="3.5511111111111102"/>
    <n v="7.7962400000000001"/>
    <n v="3.5511111111111102"/>
    <n v="5.943550000000001"/>
    <n v="1.5541666666666669"/>
    <n v="3.8242680965147455"/>
    <n v="1"/>
    <n v="0"/>
    <n v="0"/>
    <n v="0"/>
    <n v="0"/>
  </r>
  <r>
    <x v="501"/>
    <x v="170"/>
    <x v="4"/>
    <n v="2019"/>
    <n v="14667"/>
    <n v="3.030555555555555"/>
    <n v="10.315822000000001"/>
    <n v="3.030555555555555"/>
    <n v="9.6502339999999993"/>
    <n v="2.4436111111111121"/>
    <n v="3.9491693077185386"/>
    <n v="1"/>
    <n v="0"/>
    <n v="0"/>
    <n v="0"/>
    <n v="0"/>
  </r>
  <r>
    <x v="502"/>
    <x v="171"/>
    <x v="4"/>
    <n v="2019"/>
    <n v="12056"/>
    <n v="3.0283333333333329"/>
    <n v="8.4248649999999987"/>
    <n v="3.0283333333333329"/>
    <n v="6.5199729999999976"/>
    <n v="1.7677777777777779"/>
    <n v="3.6882311125078551"/>
    <n v="1"/>
    <n v="0"/>
    <n v="0"/>
    <n v="0"/>
    <n v="0"/>
  </r>
  <r>
    <x v="503"/>
    <x v="172"/>
    <x v="4"/>
    <n v="2019"/>
    <n v="14289"/>
    <n v="4.0563888888888879"/>
    <n v="10.360965"/>
    <n v="4.0563888888888879"/>
    <n v="6.9802150000000003"/>
    <n v="1.8838888888888889"/>
    <n v="3.7052158655263936"/>
    <n v="1"/>
    <n v="0"/>
    <n v="0"/>
    <n v="0"/>
    <n v="0"/>
  </r>
  <r>
    <x v="504"/>
    <x v="173"/>
    <x v="4"/>
    <n v="2019"/>
    <n v="14138"/>
    <n v="3.3138888888888882"/>
    <n v="10.189876999999999"/>
    <n v="3.3130555555555539"/>
    <n v="8.9825560000000007"/>
    <n v="2.1977777777777781"/>
    <n v="4.0871083923154696"/>
    <n v="1"/>
    <n v="0"/>
    <n v="0"/>
    <n v="0"/>
    <n v="0"/>
  </r>
  <r>
    <x v="505"/>
    <x v="174"/>
    <x v="4"/>
    <n v="2019"/>
    <n v="8166"/>
    <n v="2.0469444444444451"/>
    <n v="5.684540000000001"/>
    <n v="2.0469444444444451"/>
    <n v="4.587530000000001"/>
    <n v="1.193611111111111"/>
    <n v="3.8434042355131499"/>
    <n v="0"/>
    <n v="0"/>
    <n v="0"/>
    <n v="0"/>
    <n v="0"/>
  </r>
  <r>
    <x v="506"/>
    <x v="175"/>
    <x v="4"/>
    <n v="2019"/>
    <n v="8437"/>
    <n v="1.9975000000000001"/>
    <n v="6.1058500000000002"/>
    <n v="1.9975000000000001"/>
    <n v="5.6096100000000009"/>
    <n v="1.3166666666666671"/>
    <n v="4.2604632911392395"/>
    <n v="0"/>
    <n v="0"/>
    <n v="0"/>
    <n v="0"/>
    <n v="0"/>
  </r>
  <r>
    <x v="507"/>
    <x v="176"/>
    <x v="4"/>
    <n v="2019"/>
    <n v="12415"/>
    <n v="5.2711111111111109"/>
    <n v="8.206170000000002"/>
    <n v="5.2711111111111109"/>
    <n v="5.2646700000000006"/>
    <n v="1.3527777777777781"/>
    <n v="3.8917478439425048"/>
    <n v="1"/>
    <n v="0"/>
    <n v="0"/>
    <n v="0"/>
    <n v="0"/>
  </r>
  <r>
    <x v="508"/>
    <x v="177"/>
    <x v="4"/>
    <n v="2019"/>
    <n v="15663"/>
    <n v="3.923888888888889"/>
    <n v="10.83788"/>
    <n v="3.923888888888889"/>
    <n v="9.2853100000000008"/>
    <n v="2.1627777777777779"/>
    <n v="4.2932334960184946"/>
    <n v="1"/>
    <n v="0"/>
    <n v="0"/>
    <n v="0"/>
    <n v="0"/>
  </r>
  <r>
    <x v="509"/>
    <x v="178"/>
    <x v="4"/>
    <n v="2019"/>
    <n v="11532"/>
    <n v="2.6372222222222228"/>
    <n v="9.3842600000000012"/>
    <n v="2.6372222222222228"/>
    <n v="8.292130000000002"/>
    <n v="1.62"/>
    <n v="5.1185987654320995"/>
    <n v="1"/>
    <n v="0"/>
    <n v="0"/>
    <n v="0"/>
    <n v="1"/>
  </r>
  <r>
    <x v="510"/>
    <x v="179"/>
    <x v="4"/>
    <n v="2019"/>
    <n v="15189"/>
    <n v="4.301388888888888"/>
    <n v="11.384081999999999"/>
    <n v="4.1394444444444431"/>
    <n v="9.1937420000000003"/>
    <n v="2.0005555555555561"/>
    <n v="4.5955944459872251"/>
    <n v="1"/>
    <n v="0"/>
    <n v="0"/>
    <n v="0"/>
    <n v="0"/>
  </r>
  <r>
    <x v="511"/>
    <x v="180"/>
    <x v="4"/>
    <n v="2019"/>
    <n v="16301"/>
    <n v="3.6647222222222222"/>
    <n v="12.0228"/>
    <n v="3.6647222222222222"/>
    <n v="10.602474000000001"/>
    <n v="2.3233333333333328"/>
    <n v="4.5634751793400303"/>
    <n v="1"/>
    <n v="0"/>
    <n v="0"/>
    <n v="0"/>
    <n v="0"/>
  </r>
  <r>
    <x v="512"/>
    <x v="181"/>
    <x v="4"/>
    <n v="2019"/>
    <n v="5682"/>
    <n v="1.8274999999999999"/>
    <n v="4.2664799999999996"/>
    <n v="1.8274999999999999"/>
    <n v="3.7805499999999999"/>
    <n v="0.83777777777777773"/>
    <n v="4.5125928381962863"/>
    <n v="0"/>
    <n v="0"/>
    <n v="0"/>
    <n v="0"/>
    <n v="0"/>
  </r>
  <r>
    <x v="513"/>
    <x v="182"/>
    <x v="4"/>
    <n v="2019"/>
    <n v="7574"/>
    <n v="3.2938888888888891"/>
    <n v="5.7382520000000019"/>
    <n v="3.2938888888888891"/>
    <n v="4.0283749999999996"/>
    <n v="0.83749999999999991"/>
    <n v="4.8099999999999996"/>
    <n v="0"/>
    <n v="0"/>
    <n v="0"/>
    <n v="0"/>
    <n v="0"/>
  </r>
  <r>
    <x v="514"/>
    <x v="183"/>
    <x v="4"/>
    <n v="2019"/>
    <n v="12480"/>
    <n v="5.1158333333333328"/>
    <n v="8.811913999999998"/>
    <n v="5.1158333333333328"/>
    <n v="4.75366"/>
    <n v="1.1913888888888891"/>
    <n v="3.9900153882023774"/>
    <n v="1"/>
    <n v="0"/>
    <n v="0"/>
    <n v="0"/>
    <n v="0"/>
  </r>
  <r>
    <x v="515"/>
    <x v="184"/>
    <x v="4"/>
    <n v="2019"/>
    <n v="5968"/>
    <n v="2.1658333333333331"/>
    <n v="4.2685880000000003"/>
    <n v="2.1658333333333331"/>
    <n v="3.3616480000000002"/>
    <n v="0.91916666666666669"/>
    <n v="3.6572779691749773"/>
    <n v="0"/>
    <n v="0"/>
    <n v="0"/>
    <n v="0"/>
    <n v="0"/>
  </r>
  <r>
    <x v="516"/>
    <x v="185"/>
    <x v="5"/>
    <n v="2019"/>
    <n v="11273"/>
    <n v="2.576388888888888"/>
    <n v="8.7092000000000009"/>
    <n v="2.576388888888888"/>
    <n v="7.6119899999999996"/>
    <n v="1.494444444444444"/>
    <n v="5.0935249070631983"/>
    <n v="1"/>
    <n v="0"/>
    <n v="0"/>
    <n v="0"/>
    <n v="1"/>
  </r>
  <r>
    <x v="517"/>
    <x v="186"/>
    <x v="5"/>
    <n v="2019"/>
    <n v="16721"/>
    <n v="3.9925000000000002"/>
    <n v="11.9924"/>
    <n v="3.9925000000000002"/>
    <n v="9.5309600000000003"/>
    <n v="2.1519444444444451"/>
    <n v="4.4289990964244215"/>
    <n v="1"/>
    <n v="0"/>
    <n v="0"/>
    <n v="0"/>
    <n v="0"/>
  </r>
  <r>
    <x v="518"/>
    <x v="187"/>
    <x v="5"/>
    <n v="2019"/>
    <n v="7603"/>
    <n v="3.1030555555555548"/>
    <n v="5.2005249999999998"/>
    <n v="3.1030555555555548"/>
    <n v="3.53756"/>
    <n v="0.96500000000000008"/>
    <n v="3.6658652849740929"/>
    <n v="0"/>
    <n v="0"/>
    <n v="0"/>
    <n v="0"/>
    <n v="0"/>
  </r>
  <r>
    <x v="519"/>
    <x v="188"/>
    <x v="5"/>
    <n v="2019"/>
    <n v="11100"/>
    <n v="3.9813888888888869"/>
    <n v="8.7913300000000003"/>
    <n v="3.9813888888888869"/>
    <n v="7.0652100000000004"/>
    <n v="1.466388888888889"/>
    <n v="4.8181011555218793"/>
    <n v="1"/>
    <n v="0"/>
    <n v="0"/>
    <n v="0"/>
    <n v="0"/>
  </r>
  <r>
    <x v="520"/>
    <x v="189"/>
    <x v="5"/>
    <n v="2019"/>
    <n v="2832"/>
    <n v="1.3563888888888891"/>
    <n v="1.92666"/>
    <n v="1.3563888888888891"/>
    <n v="1.2336"/>
    <n v="0.31749999999999989"/>
    <s v=""/>
    <n v="0"/>
    <n v="0"/>
    <n v="1"/>
    <n v="1"/>
    <n v="0"/>
  </r>
  <r>
    <x v="521"/>
    <x v="190"/>
    <x v="5"/>
    <n v="2019"/>
    <n v="19602"/>
    <n v="6.0994444444444467"/>
    <n v="13.839240999999999"/>
    <n v="6.0994444444444467"/>
    <n v="10.056244"/>
    <n v="2.2702777777777778"/>
    <n v="4.4295213997308203"/>
    <n v="1"/>
    <n v="0"/>
    <n v="0"/>
    <n v="0"/>
    <n v="0"/>
  </r>
  <r>
    <x v="522"/>
    <x v="191"/>
    <x v="5"/>
    <n v="2019"/>
    <n v="11998"/>
    <n v="3.003055555555556"/>
    <n v="9.8910510000000009"/>
    <n v="3.003055555555556"/>
    <n v="8.9336199999999995"/>
    <n v="1.763333333333333"/>
    <n v="5.0663251417769386"/>
    <n v="1"/>
    <n v="0"/>
    <n v="0"/>
    <n v="0"/>
    <n v="1"/>
  </r>
  <r>
    <x v="523"/>
    <x v="192"/>
    <x v="5"/>
    <n v="2019"/>
    <n v="15432"/>
    <n v="3.722222222222221"/>
    <n v="10.679197"/>
    <n v="3.722222222222221"/>
    <n v="8.3144849999999977"/>
    <n v="2.0022222222222221"/>
    <n v="4.1526284683684782"/>
    <n v="1"/>
    <n v="0"/>
    <n v="0"/>
    <n v="0"/>
    <n v="0"/>
  </r>
  <r>
    <x v="524"/>
    <x v="193"/>
    <x v="5"/>
    <n v="2019"/>
    <n v="11025"/>
    <n v="3.0663888888888891"/>
    <n v="8.1090100000000014"/>
    <n v="3.0663888888888891"/>
    <n v="7.0108100000000002"/>
    <n v="1.5058333333333329"/>
    <n v="4.6557675705589388"/>
    <n v="1"/>
    <n v="0"/>
    <n v="0"/>
    <n v="0"/>
    <n v="0"/>
  </r>
  <r>
    <x v="525"/>
    <x v="194"/>
    <x v="5"/>
    <n v="2019"/>
    <n v="9439"/>
    <n v="3.831944444444443"/>
    <n v="6.7744149999999994"/>
    <n v="3.831944444444443"/>
    <n v="4.9315650000000009"/>
    <n v="1.2186111111111111"/>
    <n v="4.0468734898563943"/>
    <n v="0"/>
    <n v="0"/>
    <n v="0"/>
    <n v="0"/>
    <n v="0"/>
  </r>
  <r>
    <x v="526"/>
    <x v="195"/>
    <x v="5"/>
    <n v="2019"/>
    <n v="10424"/>
    <n v="3.8824999999999998"/>
    <n v="7.639549999999999"/>
    <n v="3.8824999999999998"/>
    <n v="5.2789199999999994"/>
    <n v="1.213611111111111"/>
    <n v="4.3497624170290683"/>
    <n v="1"/>
    <n v="0"/>
    <n v="0"/>
    <n v="0"/>
    <n v="0"/>
  </r>
  <r>
    <x v="527"/>
    <x v="196"/>
    <x v="5"/>
    <n v="2019"/>
    <n v="6611"/>
    <n v="3.44"/>
    <n v="4.3375509999999986"/>
    <n v="3.44"/>
    <n v="2.0867900000000001"/>
    <n v="0.59250000000000003"/>
    <s v=""/>
    <n v="0"/>
    <n v="0"/>
    <n v="0"/>
    <n v="0"/>
    <n v="0"/>
  </r>
  <r>
    <x v="528"/>
    <x v="197"/>
    <x v="5"/>
    <n v="2019"/>
    <n v="7382"/>
    <n v="2.573611111111112"/>
    <n v="4.9767200000000003"/>
    <n v="2.573611111111112"/>
    <n v="3.5168200000000001"/>
    <n v="0.93500000000000005"/>
    <n v="3.7613048128342244"/>
    <n v="0"/>
    <n v="0"/>
    <n v="0"/>
    <n v="0"/>
    <n v="0"/>
  </r>
  <r>
    <x v="529"/>
    <x v="198"/>
    <x v="5"/>
    <n v="2019"/>
    <n v="4414"/>
    <n v="2.317222222222223"/>
    <n v="2.97912"/>
    <n v="2.317222222222223"/>
    <n v="0.50087999999999999"/>
    <n v="0.1736111111111111"/>
    <s v=""/>
    <n v="0"/>
    <n v="0"/>
    <n v="0"/>
    <n v="0"/>
    <n v="0"/>
  </r>
  <r>
    <x v="530"/>
    <x v="199"/>
    <x v="5"/>
    <n v="2019"/>
    <n v="8096"/>
    <n v="3.5197222222222222"/>
    <n v="5.6074910000000013"/>
    <n v="3.5197222222222222"/>
    <n v="3.687631000000001"/>
    <n v="0.91583333333333328"/>
    <n v="4.0265306642402194"/>
    <n v="0"/>
    <n v="0"/>
    <n v="0"/>
    <n v="0"/>
    <n v="0"/>
  </r>
  <r>
    <x v="531"/>
    <x v="200"/>
    <x v="5"/>
    <n v="2019"/>
    <n v="17761"/>
    <n v="4.8622222222222211"/>
    <n v="12.471209999999999"/>
    <n v="4.8622222222222211"/>
    <n v="10.64493"/>
    <n v="2.3772222222222221"/>
    <n v="4.4778859546623044"/>
    <n v="1"/>
    <n v="0"/>
    <n v="0"/>
    <n v="0"/>
    <n v="0"/>
  </r>
  <r>
    <x v="532"/>
    <x v="201"/>
    <x v="5"/>
    <n v="2019"/>
    <n v="9079"/>
    <n v="2.3841666666666672"/>
    <n v="6.6844599999999987"/>
    <n v="2.3841666666666672"/>
    <n v="6.0069100000000004"/>
    <n v="1.310833333333334"/>
    <n v="4.582512396694213"/>
    <n v="0"/>
    <n v="0"/>
    <n v="0"/>
    <n v="0"/>
    <n v="0"/>
  </r>
  <r>
    <x v="533"/>
    <x v="202"/>
    <x v="5"/>
    <n v="2019"/>
    <n v="12133"/>
    <n v="3.434444444444444"/>
    <n v="9.1397899999999996"/>
    <n v="3.434444444444444"/>
    <n v="7.8147800000000007"/>
    <n v="1.666666666666667"/>
    <n v="4.6888679999999994"/>
    <n v="1"/>
    <n v="0"/>
    <n v="0"/>
    <n v="0"/>
    <n v="0"/>
  </r>
  <r>
    <x v="534"/>
    <x v="203"/>
    <x v="5"/>
    <n v="2019"/>
    <n v="5413"/>
    <n v="2.0083333333333329"/>
    <n v="3.9133100000000001"/>
    <n v="2.0083333333333329"/>
    <n v="2.79765"/>
    <n v="0.84583333333333333"/>
    <s v=""/>
    <n v="0"/>
    <n v="0"/>
    <n v="0"/>
    <n v="0"/>
    <n v="0"/>
  </r>
  <r>
    <x v="535"/>
    <x v="204"/>
    <x v="5"/>
    <n v="2019"/>
    <n v="10855"/>
    <n v="2.1"/>
    <n v="8.5164099999999987"/>
    <n v="2.1"/>
    <n v="8.2361799999999992"/>
    <n v="1.6775"/>
    <n v="4.9097943368107302"/>
    <n v="1"/>
    <n v="0"/>
    <n v="0"/>
    <n v="0"/>
    <n v="0"/>
  </r>
  <r>
    <x v="536"/>
    <x v="205"/>
    <x v="5"/>
    <n v="2019"/>
    <n v="10013"/>
    <n v="2.743611111111111"/>
    <n v="6.7660600000000004"/>
    <n v="2.743611111111111"/>
    <n v="5.3293999999999997"/>
    <n v="1.3075000000000001"/>
    <n v="4.0760229445506688"/>
    <n v="1"/>
    <n v="0"/>
    <n v="0"/>
    <n v="0"/>
    <n v="0"/>
  </r>
  <r>
    <x v="537"/>
    <x v="206"/>
    <x v="5"/>
    <n v="2019"/>
    <n v="11967"/>
    <n v="3.0886111111111112"/>
    <n v="8.2551900000000025"/>
    <n v="3.0886111111111112"/>
    <n v="6.8550799999999992"/>
    <n v="1.6888888888888891"/>
    <n v="4.05892894736842"/>
    <n v="1"/>
    <n v="0"/>
    <n v="0"/>
    <n v="0"/>
    <n v="0"/>
  </r>
  <r>
    <x v="538"/>
    <x v="207"/>
    <x v="5"/>
    <n v="2019"/>
    <n v="6140"/>
    <n v="2.7919444444444439"/>
    <n v="4.5541500000000008"/>
    <n v="2.7919444444444439"/>
    <n v="3.0146099999999998"/>
    <n v="0.78861111111111104"/>
    <n v="3.8226826347305392"/>
    <n v="0"/>
    <n v="0"/>
    <n v="0"/>
    <n v="0"/>
    <n v="0"/>
  </r>
  <r>
    <x v="539"/>
    <x v="208"/>
    <x v="5"/>
    <n v="2019"/>
    <n v="10110"/>
    <n v="2.711666666666666"/>
    <n v="7.7448509999999988"/>
    <n v="2.711666666666666"/>
    <n v="6.3005009999999997"/>
    <n v="1.6652777777777781"/>
    <n v="3.7834534778982478"/>
    <n v="1"/>
    <n v="0"/>
    <n v="0"/>
    <n v="0"/>
    <n v="0"/>
  </r>
  <r>
    <x v="540"/>
    <x v="209"/>
    <x v="5"/>
    <n v="2019"/>
    <n v="8216"/>
    <n v="2.4127777777777779"/>
    <n v="6.2560200000000004"/>
    <n v="2.4127777777777779"/>
    <n v="5.1975599999999993"/>
    <n v="1.3130555555555561"/>
    <n v="3.9583702136661709"/>
    <n v="0"/>
    <n v="0"/>
    <n v="0"/>
    <n v="0"/>
    <n v="0"/>
  </r>
  <r>
    <x v="541"/>
    <x v="210"/>
    <x v="5"/>
    <n v="2019"/>
    <n v="16183"/>
    <n v="4.2502777777777778"/>
    <n v="11.889938000000001"/>
    <n v="4.2502777777777778"/>
    <n v="8.2590079999999997"/>
    <n v="2.059166666666667"/>
    <n v="4.0108496964791573"/>
    <n v="1"/>
    <n v="0"/>
    <n v="0"/>
    <n v="0"/>
    <n v="0"/>
  </r>
  <r>
    <x v="542"/>
    <x v="211"/>
    <x v="5"/>
    <n v="2019"/>
    <n v="11582"/>
    <n v="3.1316666666666659"/>
    <n v="8.3750199999999975"/>
    <n v="3.1316666666666659"/>
    <n v="7.4064300000000003"/>
    <n v="1.821666666666667"/>
    <n v="4.0657438243366872"/>
    <n v="1"/>
    <n v="0"/>
    <n v="0"/>
    <n v="0"/>
    <n v="0"/>
  </r>
  <r>
    <x v="543"/>
    <x v="212"/>
    <x v="5"/>
    <n v="2019"/>
    <n v="10860"/>
    <n v="3.3711111111111109"/>
    <n v="7.5430899999999994"/>
    <n v="3.3711111111111109"/>
    <n v="5.0160399999999994"/>
    <n v="1.4163888888888889"/>
    <n v="3.5414285153951752"/>
    <n v="1"/>
    <n v="0"/>
    <n v="0"/>
    <n v="0"/>
    <n v="0"/>
  </r>
  <r>
    <x v="544"/>
    <x v="213"/>
    <x v="5"/>
    <n v="2019"/>
    <n v="8591"/>
    <n v="2.8008333333333328"/>
    <n v="6.2047399999999993"/>
    <n v="2.8008333333333328"/>
    <n v="4.27067"/>
    <n v="1.319722222222222"/>
    <n v="3.2360370448326674"/>
    <n v="0"/>
    <n v="0"/>
    <n v="0"/>
    <n v="0"/>
    <n v="0"/>
  </r>
  <r>
    <x v="545"/>
    <x v="214"/>
    <x v="5"/>
    <n v="2019"/>
    <n v="8794"/>
    <n v="2.4033333333333342"/>
    <n v="6.1562600000000014"/>
    <n v="2.4033333333333342"/>
    <n v="5.5641800000000003"/>
    <n v="1.335"/>
    <n v="4.1679250936329595"/>
    <n v="0"/>
    <n v="0"/>
    <n v="0"/>
    <n v="0"/>
    <n v="0"/>
  </r>
  <r>
    <x v="546"/>
    <x v="0"/>
    <x v="6"/>
    <n v="2019"/>
    <n v="5994"/>
    <n v="2.8713888888888892"/>
    <n v="4.0691499999999996"/>
    <n v="2.8713888888888892"/>
    <n v="1.54369"/>
    <n v="0.38361111111111112"/>
    <s v=""/>
    <n v="0"/>
    <n v="0"/>
    <n v="0"/>
    <n v="0"/>
    <n v="0"/>
  </r>
  <r>
    <x v="547"/>
    <x v="1"/>
    <x v="6"/>
    <n v="2019"/>
    <n v="5014"/>
    <n v="2.2552777777777782"/>
    <n v="3.3265500000000001"/>
    <n v="2.2552777777777782"/>
    <n v="1.2097800000000001"/>
    <n v="0.38972222222222219"/>
    <s v=""/>
    <n v="0"/>
    <n v="0"/>
    <n v="0"/>
    <n v="0"/>
    <n v="0"/>
  </r>
  <r>
    <x v="548"/>
    <x v="2"/>
    <x v="6"/>
    <n v="2019"/>
    <n v="15712"/>
    <n v="3.477777777777777"/>
    <n v="12.237170000000001"/>
    <n v="3.477777777777777"/>
    <n v="10.91358"/>
    <n v="2.3597222222222221"/>
    <n v="4.6249426721600946"/>
    <n v="1"/>
    <n v="0"/>
    <n v="0"/>
    <n v="0"/>
    <n v="0"/>
  </r>
  <r>
    <x v="549"/>
    <x v="3"/>
    <x v="6"/>
    <n v="2019"/>
    <n v="9557"/>
    <n v="3.5475000000000012"/>
    <n v="7.420027000000001"/>
    <n v="3.5475000000000012"/>
    <n v="4.8024199999999997"/>
    <n v="1.091666666666667"/>
    <n v="4.3991633587786243"/>
    <n v="0"/>
    <n v="0"/>
    <n v="0"/>
    <n v="0"/>
    <n v="0"/>
  </r>
  <r>
    <x v="550"/>
    <x v="4"/>
    <x v="6"/>
    <n v="2019"/>
    <n v="2599"/>
    <n v="2.226666666666667"/>
    <n v="1.6398630999999999"/>
    <n v="2.226666666666667"/>
    <n v="7.891999999999999E-2"/>
    <n v="1.8055555555555561E-2"/>
    <s v=""/>
    <n v="0"/>
    <n v="0"/>
    <n v="1"/>
    <n v="1"/>
    <n v="0"/>
  </r>
  <r>
    <x v="551"/>
    <x v="5"/>
    <x v="6"/>
    <n v="2019"/>
    <n v="8621"/>
    <n v="2.8666666666666658"/>
    <n v="6.8078400000000006"/>
    <n v="2.8666666666666658"/>
    <n v="5.1533600000000002"/>
    <n v="0.99694444444444452"/>
    <n v="5.1691546391752574"/>
    <n v="0"/>
    <n v="0"/>
    <n v="0"/>
    <n v="0"/>
    <n v="1"/>
  </r>
  <r>
    <x v="552"/>
    <x v="6"/>
    <x v="6"/>
    <n v="2019"/>
    <n v="4217"/>
    <n v="2.375"/>
    <n v="3.1131199999999999"/>
    <n v="2.375"/>
    <n v="1.57491"/>
    <n v="0.32750000000000001"/>
    <s v=""/>
    <n v="0"/>
    <n v="0"/>
    <n v="0"/>
    <n v="0"/>
    <n v="0"/>
  </r>
  <r>
    <x v="553"/>
    <x v="7"/>
    <x v="6"/>
    <n v="2019"/>
    <n v="7912"/>
    <n v="3.3608333333333329"/>
    <n v="5.4930199999999996"/>
    <n v="3.3608333333333329"/>
    <n v="3.8680699999999999"/>
    <n v="1.0094444444444439"/>
    <n v="3.8318800220143112"/>
    <n v="0"/>
    <n v="0"/>
    <n v="0"/>
    <n v="0"/>
    <n v="0"/>
  </r>
  <r>
    <x v="554"/>
    <x v="8"/>
    <x v="6"/>
    <n v="2019"/>
    <n v="12869"/>
    <n v="3.6608333333333318"/>
    <n v="9.6934300000000011"/>
    <n v="3.6608333333333318"/>
    <n v="7.8402900000000004"/>
    <n v="1.611388888888889"/>
    <n v="4.8655480089639713"/>
    <n v="1"/>
    <n v="0"/>
    <n v="0"/>
    <n v="0"/>
    <n v="0"/>
  </r>
  <r>
    <x v="555"/>
    <x v="9"/>
    <x v="6"/>
    <n v="2019"/>
    <n v="5324"/>
    <n v="1.9222222222222221"/>
    <n v="4.0268299999999986"/>
    <n v="1.9222222222222221"/>
    <n v="3.1258499999999998"/>
    <n v="0.65388888888888885"/>
    <n v="4.7803993203058619"/>
    <n v="0"/>
    <n v="0"/>
    <n v="0"/>
    <n v="0"/>
    <n v="0"/>
  </r>
  <r>
    <x v="556"/>
    <x v="10"/>
    <x v="6"/>
    <n v="2019"/>
    <n v="13353"/>
    <n v="4.0575000000000001"/>
    <n v="10.221500000000001"/>
    <n v="4.0575000000000001"/>
    <n v="8.1787700000000001"/>
    <n v="1.7186111111111111"/>
    <n v="4.7589416518506544"/>
    <n v="1"/>
    <n v="0"/>
    <n v="0"/>
    <n v="0"/>
    <n v="0"/>
  </r>
  <r>
    <x v="557"/>
    <x v="11"/>
    <x v="6"/>
    <n v="2019"/>
    <n v="7826"/>
    <n v="4.3902777777777784"/>
    <n v="5.6397999999999993"/>
    <n v="4.3902777777777784"/>
    <n v="3.3589500000000001"/>
    <n v="0.99388888888888893"/>
    <n v="3.3796031302403575"/>
    <n v="0"/>
    <n v="0"/>
    <n v="0"/>
    <n v="0"/>
    <n v="0"/>
  </r>
  <r>
    <x v="558"/>
    <x v="12"/>
    <x v="6"/>
    <n v="2019"/>
    <n v="11491"/>
    <n v="4.0269444444444424"/>
    <n v="8.3031699999999979"/>
    <n v="4.0269444444444424"/>
    <n v="5.7219800000000003"/>
    <n v="1.23"/>
    <n v="4.6520162601626023"/>
    <n v="1"/>
    <n v="0"/>
    <n v="0"/>
    <n v="0"/>
    <n v="0"/>
  </r>
  <r>
    <x v="559"/>
    <x v="13"/>
    <x v="6"/>
    <n v="2019"/>
    <n v="13872"/>
    <n v="3.948055555555555"/>
    <n v="9.4042099999999973"/>
    <n v="3.948055555555555"/>
    <n v="7.2646099999999993"/>
    <n v="1.7408333333333339"/>
    <n v="4.1730646242221141"/>
    <n v="1"/>
    <n v="0"/>
    <n v="0"/>
    <n v="0"/>
    <n v="0"/>
  </r>
  <r>
    <x v="560"/>
    <x v="14"/>
    <x v="6"/>
    <n v="2019"/>
    <n v="10700"/>
    <n v="2.9058333333333328"/>
    <n v="7.5744099999999994"/>
    <n v="2.9058333333333328"/>
    <n v="6.761169999999999"/>
    <n v="1.494166666666666"/>
    <n v="4.5250440602342454"/>
    <n v="1"/>
    <n v="0"/>
    <n v="0"/>
    <n v="0"/>
    <n v="0"/>
  </r>
  <r>
    <x v="561"/>
    <x v="15"/>
    <x v="6"/>
    <n v="2019"/>
    <n v="18204"/>
    <n v="3.8747222222222208"/>
    <n v="13.085319999999999"/>
    <n v="3.8747222222222208"/>
    <n v="11.91053"/>
    <n v="2.5086111111111111"/>
    <n v="4.7478582659727602"/>
    <n v="1"/>
    <n v="0"/>
    <n v="0"/>
    <n v="0"/>
    <n v="0"/>
  </r>
  <r>
    <x v="562"/>
    <x v="16"/>
    <x v="6"/>
    <n v="2019"/>
    <n v="15245"/>
    <n v="5.6791666666666689"/>
    <n v="10.90643"/>
    <n v="5.6791666666666689"/>
    <n v="7.6233399999999989"/>
    <n v="1.6675"/>
    <n v="4.5717181409295344"/>
    <n v="1"/>
    <n v="0"/>
    <n v="0"/>
    <n v="0"/>
    <n v="0"/>
  </r>
  <r>
    <x v="563"/>
    <x v="17"/>
    <x v="6"/>
    <n v="2019"/>
    <n v="8005"/>
    <n v="2.3319444444444448"/>
    <n v="5.9880900000000006"/>
    <n v="2.3319444444444448"/>
    <n v="5.3274100000000004"/>
    <n v="1.148611111111111"/>
    <n v="4.6381320435308346"/>
    <n v="0"/>
    <n v="0"/>
    <n v="0"/>
    <n v="0"/>
    <n v="0"/>
  </r>
  <r>
    <x v="564"/>
    <x v="18"/>
    <x v="6"/>
    <n v="2019"/>
    <n v="5789"/>
    <n v="2.370833333333334"/>
    <n v="4.3997024000000016"/>
    <n v="2.370833333333334"/>
    <n v="2.7699009999999999"/>
    <n v="0.67666666666666664"/>
    <s v=""/>
    <n v="0"/>
    <n v="0"/>
    <n v="0"/>
    <n v="0"/>
    <n v="0"/>
  </r>
  <r>
    <x v="565"/>
    <x v="19"/>
    <x v="6"/>
    <n v="2019"/>
    <n v="5940"/>
    <n v="2.1202777777777779"/>
    <n v="4.7994399999999988"/>
    <n v="2.1202777777777779"/>
    <n v="3.3018700000000001"/>
    <n v="0.67138888888888881"/>
    <n v="4.9179693835333067"/>
    <n v="0"/>
    <n v="0"/>
    <n v="0"/>
    <n v="0"/>
    <n v="0"/>
  </r>
  <r>
    <x v="566"/>
    <x v="20"/>
    <x v="6"/>
    <n v="2019"/>
    <n v="4246"/>
    <n v="2.2324999999999999"/>
    <n v="2.8294999999999999"/>
    <n v="2.2324999999999999"/>
    <n v="1.27363"/>
    <n v="0.28861111111111121"/>
    <s v=""/>
    <n v="0"/>
    <n v="0"/>
    <n v="0"/>
    <n v="0"/>
    <n v="0"/>
  </r>
  <r>
    <x v="567"/>
    <x v="21"/>
    <x v="6"/>
    <n v="2019"/>
    <n v="11041"/>
    <n v="6.6325000000000038"/>
    <n v="7.4412440000000002"/>
    <n v="6.6325000000000038"/>
    <n v="1.8512299999999999"/>
    <n v="0.55722222222222229"/>
    <s v=""/>
    <n v="1"/>
    <n v="0"/>
    <n v="0"/>
    <n v="0"/>
    <n v="0"/>
  </r>
  <r>
    <x v="568"/>
    <x v="22"/>
    <x v="6"/>
    <n v="2019"/>
    <n v="9724"/>
    <n v="7.6333333333333364"/>
    <n v="6.6178999999999988"/>
    <n v="7.6333333333333364"/>
    <n v="2.376E-2"/>
    <n v="1.944444444444444E-3"/>
    <s v=""/>
    <n v="0"/>
    <n v="0"/>
    <n v="0"/>
    <n v="0"/>
    <n v="1"/>
  </r>
  <r>
    <x v="569"/>
    <x v="23"/>
    <x v="6"/>
    <n v="2019"/>
    <n v="4330"/>
    <n v="2.9233333333333338"/>
    <n v="2.8440390000000009"/>
    <n v="2.9233333333333338"/>
    <n v="0.48668899999999993"/>
    <n v="0.17083333333333331"/>
    <s v=""/>
    <n v="0"/>
    <n v="0"/>
    <n v="0"/>
    <n v="0"/>
    <n v="0"/>
  </r>
  <r>
    <x v="570"/>
    <x v="24"/>
    <x v="6"/>
    <n v="2019"/>
    <n v="11114"/>
    <n v="4.3891666666666662"/>
    <n v="7.6904499999999993"/>
    <n v="4.3891666666666662"/>
    <n v="4.3087299999999988"/>
    <n v="1.032777777777778"/>
    <n v="4.1719817105970929"/>
    <n v="1"/>
    <n v="0"/>
    <n v="0"/>
    <n v="0"/>
    <n v="0"/>
  </r>
  <r>
    <x v="571"/>
    <x v="25"/>
    <x v="6"/>
    <n v="2019"/>
    <n v="4959"/>
    <n v="4.0208333333333339"/>
    <n v="3.367716000000001"/>
    <n v="4.0208333333333339"/>
    <n v="1.03033"/>
    <n v="0.35249999999999998"/>
    <s v=""/>
    <n v="0"/>
    <n v="0"/>
    <n v="0"/>
    <n v="0"/>
    <n v="0"/>
  </r>
  <r>
    <x v="572"/>
    <x v="26"/>
    <x v="6"/>
    <n v="2019"/>
    <n v="9660"/>
    <n v="3.4211111111111112"/>
    <n v="6.0532900000000014"/>
    <n v="3.4211111111111112"/>
    <n v="3.43249"/>
    <n v="1.0088888888888889"/>
    <n v="3.4022477973568281"/>
    <n v="0"/>
    <n v="0"/>
    <n v="0"/>
    <n v="0"/>
    <n v="0"/>
  </r>
  <r>
    <x v="573"/>
    <x v="27"/>
    <x v="6"/>
    <n v="2019"/>
    <n v="5324"/>
    <n v="1.6111111111111109"/>
    <n v="3.4294200000000008"/>
    <n v="1.6111111111111109"/>
    <n v="1.6206"/>
    <n v="0.4761111111111111"/>
    <s v=""/>
    <n v="0"/>
    <n v="0"/>
    <n v="0"/>
    <n v="0"/>
    <n v="0"/>
  </r>
  <r>
    <x v="574"/>
    <x v="28"/>
    <x v="6"/>
    <n v="2019"/>
    <n v="3274"/>
    <n v="2.7866666666666662"/>
    <n v="2.221517"/>
    <n v="2.7866666666666662"/>
    <n v="3.4000000000000002E-2"/>
    <n v="4.4444444444444436E-3"/>
    <s v=""/>
    <n v="0"/>
    <n v="0"/>
    <n v="0"/>
    <n v="0"/>
    <n v="1"/>
  </r>
  <r>
    <x v="575"/>
    <x v="29"/>
    <x v="6"/>
    <n v="2019"/>
    <n v="7638"/>
    <n v="2.5291666666666668"/>
    <n v="5.115050000000001"/>
    <n v="2.5291666666666668"/>
    <n v="2.9666100000000002"/>
    <n v="0.7038888888888889"/>
    <s v=""/>
    <n v="0"/>
    <n v="0"/>
    <n v="0"/>
    <n v="0"/>
    <n v="0"/>
  </r>
  <r>
    <x v="576"/>
    <x v="30"/>
    <x v="6"/>
    <n v="2019"/>
    <n v="7865"/>
    <n v="2.679444444444445"/>
    <n v="5.4413400000000003"/>
    <n v="2.679444444444445"/>
    <n v="3.9350700000000001"/>
    <n v="0.93055555555555558"/>
    <n v="4.2287319402985073"/>
    <n v="0"/>
    <n v="0"/>
    <n v="0"/>
    <n v="0"/>
    <n v="0"/>
  </r>
  <r>
    <x v="577"/>
    <x v="31"/>
    <x v="7"/>
    <n v="2019"/>
    <n v="10449"/>
    <n v="2.7816666666666658"/>
    <n v="7.5599100000000004"/>
    <n v="2.7816666666666658"/>
    <n v="6.0098700000000003"/>
    <n v="1.3447222222222219"/>
    <n v="4.4692278454864711"/>
    <n v="1"/>
    <n v="0"/>
    <n v="0"/>
    <n v="0"/>
    <n v="0"/>
  </r>
  <r>
    <x v="578"/>
    <x v="32"/>
    <x v="7"/>
    <n v="2019"/>
    <n v="7123"/>
    <n v="2.4041666666666668"/>
    <n v="4.6480000000000006"/>
    <n v="2.4041666666666668"/>
    <n v="2.97329"/>
    <n v="0.80388888888888888"/>
    <s v=""/>
    <n v="0"/>
    <n v="0"/>
    <n v="0"/>
    <n v="0"/>
    <n v="0"/>
  </r>
  <r>
    <x v="579"/>
    <x v="33"/>
    <x v="7"/>
    <n v="2019"/>
    <n v="4592"/>
    <n v="1.9886111111111111"/>
    <n v="2.9667599999999998"/>
    <n v="2.1274999999999999"/>
    <n v="1.71689"/>
    <n v="0.44527777777777777"/>
    <s v=""/>
    <n v="0"/>
    <n v="0"/>
    <n v="0"/>
    <n v="0"/>
    <n v="0"/>
  </r>
  <r>
    <x v="580"/>
    <x v="34"/>
    <x v="7"/>
    <n v="2019"/>
    <n v="4706"/>
    <n v="2.3733333333333331"/>
    <n v="3.083615"/>
    <n v="2.3733333333333331"/>
    <n v="1.0710249999999999"/>
    <n v="0.2902777777777778"/>
    <s v=""/>
    <n v="0"/>
    <n v="0"/>
    <n v="0"/>
    <n v="0"/>
    <n v="0"/>
  </r>
  <r>
    <x v="581"/>
    <x v="35"/>
    <x v="7"/>
    <n v="2019"/>
    <n v="15663"/>
    <n v="3.975000000000001"/>
    <n v="11.40701"/>
    <n v="3.975000000000001"/>
    <n v="9.3571500000000025"/>
    <n v="2.017500000000001"/>
    <n v="4.637992565055761"/>
    <n v="1"/>
    <n v="0"/>
    <n v="0"/>
    <n v="0"/>
    <n v="0"/>
  </r>
  <r>
    <x v="582"/>
    <x v="36"/>
    <x v="7"/>
    <n v="2019"/>
    <n v="5262"/>
    <n v="2.2388888888888889"/>
    <n v="3.4987400000000002"/>
    <n v="2.2388888888888889"/>
    <n v="1.3620099999999999"/>
    <n v="0.42555555555555552"/>
    <s v=""/>
    <n v="0"/>
    <n v="0"/>
    <n v="0"/>
    <n v="0"/>
    <n v="0"/>
  </r>
  <r>
    <x v="583"/>
    <x v="37"/>
    <x v="7"/>
    <n v="2019"/>
    <n v="9721"/>
    <n v="3.1541666666666659"/>
    <n v="6.3575999999999997"/>
    <n v="3.1541666666666659"/>
    <n v="3.9628700000000001"/>
    <n v="1.234444444444444"/>
    <n v="3.2102457245724585"/>
    <n v="0"/>
    <n v="0"/>
    <n v="0"/>
    <n v="0"/>
    <n v="0"/>
  </r>
  <r>
    <x v="584"/>
    <x v="38"/>
    <x v="7"/>
    <n v="2019"/>
    <n v="2142"/>
    <n v="1.430833333333333"/>
    <n v="1.437310000000001"/>
    <n v="1.430833333333333"/>
    <n v="0.32127"/>
    <n v="9.1388888888888895E-2"/>
    <s v=""/>
    <n v="0"/>
    <n v="0"/>
    <n v="1"/>
    <n v="1"/>
    <n v="0"/>
  </r>
  <r>
    <x v="585"/>
    <x v="39"/>
    <x v="7"/>
    <n v="2019"/>
    <n v="8407"/>
    <n v="2.5452777777777769"/>
    <n v="6.2259399999999996"/>
    <n v="2.5452777777777769"/>
    <n v="4.2117399999999998"/>
    <n v="0.86305555555555546"/>
    <n v="4.8800334728033476"/>
    <n v="0"/>
    <n v="0"/>
    <n v="0"/>
    <n v="0"/>
    <n v="0"/>
  </r>
  <r>
    <x v="586"/>
    <x v="40"/>
    <x v="7"/>
    <n v="2019"/>
    <n v="6096"/>
    <n v="3.238611111111112"/>
    <n v="4.4387489999999996"/>
    <n v="3.238611111111112"/>
    <n v="2.92761"/>
    <n v="0.61583333333333334"/>
    <s v=""/>
    <n v="0"/>
    <n v="0"/>
    <n v="0"/>
    <n v="0"/>
    <n v="0"/>
  </r>
  <r>
    <x v="587"/>
    <x v="41"/>
    <x v="7"/>
    <n v="2019"/>
    <n v="2400"/>
    <n v="2.2336111111111112"/>
    <n v="1.5927331"/>
    <n v="2.2336111111111112"/>
    <n v="1.29E-2"/>
    <n v="3.6111111111111109E-3"/>
    <s v=""/>
    <n v="0"/>
    <n v="0"/>
    <n v="1"/>
    <n v="1"/>
    <n v="0"/>
  </r>
  <r>
    <x v="588"/>
    <x v="42"/>
    <x v="7"/>
    <n v="2019"/>
    <n v="2279"/>
    <n v="1.006944444444444"/>
    <n v="1.5172300000000001"/>
    <n v="1.006944444444444"/>
    <n v="0.19789000000000001"/>
    <n v="6.6111111111111107E-2"/>
    <s v=""/>
    <n v="0"/>
    <n v="0"/>
    <n v="1"/>
    <n v="2"/>
    <n v="0"/>
  </r>
  <r>
    <x v="589"/>
    <x v="43"/>
    <x v="7"/>
    <n v="2019"/>
    <n v="4119"/>
    <n v="1.8141666666666669"/>
    <n v="2.7303060000000001"/>
    <n v="1.8141666666666669"/>
    <n v="0.67819000000000007"/>
    <n v="0.18527777777777779"/>
    <s v=""/>
    <n v="0"/>
    <n v="0"/>
    <n v="0"/>
    <n v="0"/>
    <n v="0"/>
  </r>
  <r>
    <x v="590"/>
    <x v="44"/>
    <x v="7"/>
    <n v="2019"/>
    <n v="4196"/>
    <n v="2.1766666666666672"/>
    <n v="2.9039600000000001"/>
    <n v="2.1766666666666672"/>
    <n v="1.4917199999999999"/>
    <n v="0.48138888888888892"/>
    <s v=""/>
    <n v="0"/>
    <n v="0"/>
    <n v="0"/>
    <n v="0"/>
    <n v="0"/>
  </r>
  <r>
    <x v="591"/>
    <x v="45"/>
    <x v="7"/>
    <n v="2019"/>
    <n v="7043"/>
    <n v="4.0413888888888883"/>
    <n v="4.8073860000000002"/>
    <n v="4.1050000000000004"/>
    <n v="1.749126"/>
    <n v="0.49638888888888888"/>
    <s v=""/>
    <n v="0"/>
    <n v="0"/>
    <n v="0"/>
    <n v="0"/>
    <n v="0"/>
  </r>
  <r>
    <x v="592"/>
    <x v="46"/>
    <x v="7"/>
    <n v="2019"/>
    <n v="4591"/>
    <n v="1.9025000000000001"/>
    <n v="3.057898999999999"/>
    <n v="1.9025000000000001"/>
    <n v="1.603936"/>
    <n v="0.49"/>
    <s v=""/>
    <n v="0"/>
    <n v="0"/>
    <n v="0"/>
    <n v="0"/>
    <n v="0"/>
  </r>
  <r>
    <x v="593"/>
    <x v="47"/>
    <x v="7"/>
    <n v="2019"/>
    <n v="5111"/>
    <n v="2.836666666666666"/>
    <n v="3.4261600000000012"/>
    <n v="2.850833333333334"/>
    <n v="1.7026300000000001"/>
    <n v="0.5541666666666667"/>
    <s v=""/>
    <n v="0"/>
    <n v="0"/>
    <n v="0"/>
    <n v="0"/>
    <n v="0"/>
  </r>
  <r>
    <x v="594"/>
    <x v="48"/>
    <x v="7"/>
    <n v="2019"/>
    <n v="7433"/>
    <n v="3.6461111111111109"/>
    <n v="5.0791863000000008"/>
    <n v="3.6461111111111109"/>
    <n v="2.0103900000000001"/>
    <n v="0.54888888888888887"/>
    <s v=""/>
    <n v="0"/>
    <n v="0"/>
    <n v="0"/>
    <n v="0"/>
    <n v="0"/>
  </r>
  <r>
    <x v="595"/>
    <x v="49"/>
    <x v="7"/>
    <n v="2019"/>
    <n v="5494"/>
    <n v="1.6327777777777781"/>
    <n v="3.5470299999999999"/>
    <n v="1.6130555555555559"/>
    <n v="2.1912400000000001"/>
    <n v="0.64194444444444443"/>
    <s v=""/>
    <n v="0"/>
    <n v="0"/>
    <n v="0"/>
    <n v="0"/>
    <n v="0"/>
  </r>
  <r>
    <x v="596"/>
    <x v="50"/>
    <x v="7"/>
    <n v="2019"/>
    <n v="10927"/>
    <n v="2.9677777777777772"/>
    <n v="8.2811420000000009"/>
    <n v="2.9677777777777772"/>
    <n v="7.4256019999999996"/>
    <n v="1.5944444444444441"/>
    <n v="4.6571719860627185"/>
    <n v="1"/>
    <n v="0"/>
    <n v="0"/>
    <n v="0"/>
    <n v="0"/>
  </r>
  <r>
    <x v="597"/>
    <x v="51"/>
    <x v="7"/>
    <n v="2019"/>
    <n v="14259"/>
    <n v="4.3072222222222214"/>
    <n v="11.318407000000001"/>
    <n v="4.3072222222222214"/>
    <n v="9.4093070000000019"/>
    <n v="1.961111111111111"/>
    <n v="4.7979469121813043"/>
    <n v="1"/>
    <n v="0"/>
    <n v="0"/>
    <n v="0"/>
    <n v="0"/>
  </r>
  <r>
    <x v="598"/>
    <x v="52"/>
    <x v="7"/>
    <n v="2019"/>
    <n v="6704"/>
    <n v="2.983888888888889"/>
    <n v="5.0010640000000013"/>
    <n v="2.983888888888889"/>
    <n v="3.1818209999999998"/>
    <n v="0.77527777777777773"/>
    <n v="4.1041044786814762"/>
    <n v="0"/>
    <n v="0"/>
    <n v="0"/>
    <n v="0"/>
    <n v="0"/>
  </r>
  <r>
    <x v="599"/>
    <x v="53"/>
    <x v="7"/>
    <n v="2019"/>
    <n v="9575"/>
    <n v="3.0666666666666669"/>
    <n v="6.6622573700000007"/>
    <n v="3.0674999999999999"/>
    <n v="5.6010310000000008"/>
    <n v="1.649722222222223"/>
    <n v="3.3951358141101187"/>
    <n v="0"/>
    <n v="0"/>
    <n v="0"/>
    <n v="0"/>
    <n v="0"/>
  </r>
  <r>
    <x v="600"/>
    <x v="54"/>
    <x v="7"/>
    <n v="2019"/>
    <n v="8990"/>
    <n v="3.4716666666666658"/>
    <n v="6.8860200000000003"/>
    <n v="3.5944444444444441"/>
    <n v="5.3031299999999986"/>
    <n v="1.013055555555556"/>
    <n v="5.2347869481765796"/>
    <n v="0"/>
    <n v="0"/>
    <n v="0"/>
    <n v="0"/>
    <n v="1"/>
  </r>
  <r>
    <x v="601"/>
    <x v="55"/>
    <x v="7"/>
    <n v="2019"/>
    <n v="11908"/>
    <n v="3.2913888888888891"/>
    <n v="8.9722700000000035"/>
    <n v="3.2913888888888891"/>
    <n v="7.6653000000000002"/>
    <n v="1.5783333333333329"/>
    <n v="4.8565786694825777"/>
    <n v="1"/>
    <n v="0"/>
    <n v="0"/>
    <n v="0"/>
    <n v="0"/>
  </r>
  <r>
    <x v="602"/>
    <x v="56"/>
    <x v="7"/>
    <n v="2019"/>
    <n v="6232"/>
    <n v="3.6927777777777782"/>
    <n v="4.3775320000000004"/>
    <n v="3.6927777777777782"/>
    <n v="1.624026"/>
    <n v="0.39333333333333331"/>
    <s v=""/>
    <n v="0"/>
    <n v="0"/>
    <n v="0"/>
    <n v="0"/>
    <n v="0"/>
  </r>
  <r>
    <x v="603"/>
    <x v="57"/>
    <x v="7"/>
    <n v="2019"/>
    <n v="10520"/>
    <n v="4.2686111111111114"/>
    <n v="7.585547"/>
    <n v="4.2702777777777783"/>
    <n v="3.592394000000001"/>
    <n v="0.93583333333333329"/>
    <n v="3.8387113089937679"/>
    <n v="1"/>
    <n v="0"/>
    <n v="0"/>
    <n v="0"/>
    <n v="0"/>
  </r>
  <r>
    <x v="604"/>
    <x v="58"/>
    <x v="7"/>
    <n v="2019"/>
    <n v="12721"/>
    <n v="2.8636111111111111"/>
    <n v="9.6698599999999999"/>
    <n v="2.8636111111111111"/>
    <n v="8.6805099999999999"/>
    <n v="1.8425"/>
    <n v="4.711267299864315"/>
    <n v="1"/>
    <n v="0"/>
    <n v="0"/>
    <n v="0"/>
    <n v="0"/>
  </r>
  <r>
    <x v="605"/>
    <x v="59"/>
    <x v="7"/>
    <n v="2019"/>
    <n v="7578"/>
    <n v="4.2277777777777787"/>
    <n v="5.0103600000000004"/>
    <n v="4.2277777777777787"/>
    <n v="1.25857"/>
    <n v="0.37944444444444447"/>
    <s v=""/>
    <n v="0"/>
    <n v="0"/>
    <n v="0"/>
    <n v="0"/>
    <n v="0"/>
  </r>
  <r>
    <x v="606"/>
    <x v="60"/>
    <x v="7"/>
    <n v="2019"/>
    <n v="7436"/>
    <n v="4.7155555555555573"/>
    <n v="5.0725799999999994"/>
    <n v="4.7155555555555573"/>
    <n v="1.34283"/>
    <n v="0.45805555555555549"/>
    <s v=""/>
    <n v="0"/>
    <n v="0"/>
    <n v="0"/>
    <n v="0"/>
    <n v="0"/>
  </r>
  <r>
    <x v="607"/>
    <x v="61"/>
    <x v="7"/>
    <n v="2019"/>
    <n v="10980"/>
    <n v="3.2799999999999989"/>
    <n v="8.9084600000000016"/>
    <n v="3.2799999999999989"/>
    <n v="7.5131999999999994"/>
    <n v="1.438333333333333"/>
    <n v="5.2235457705677879"/>
    <n v="1"/>
    <n v="0"/>
    <n v="0"/>
    <n v="0"/>
    <n v="1"/>
  </r>
  <r>
    <x v="608"/>
    <x v="62"/>
    <x v="8"/>
    <n v="2019"/>
    <n v="11762"/>
    <n v="4.2463888888888874"/>
    <n v="8.6246600000000022"/>
    <n v="4.2463888888888874"/>
    <n v="6.7495699999999994"/>
    <n v="1.5011111111111111"/>
    <n v="4.4963826794966693"/>
    <n v="1"/>
    <n v="0"/>
    <n v="0"/>
    <n v="0"/>
    <n v="0"/>
  </r>
  <r>
    <x v="609"/>
    <x v="63"/>
    <x v="8"/>
    <n v="2019"/>
    <n v="10911"/>
    <n v="2.9869444444444442"/>
    <n v="8.0960299999999989"/>
    <n v="2.9869444444444442"/>
    <n v="6.7083799999999991"/>
    <n v="1.494444444444444"/>
    <n v="4.4888788104089228"/>
    <n v="1"/>
    <n v="0"/>
    <n v="0"/>
    <n v="0"/>
    <n v="0"/>
  </r>
  <r>
    <x v="610"/>
    <x v="64"/>
    <x v="8"/>
    <n v="2019"/>
    <n v="10819"/>
    <n v="3.2805555555555559"/>
    <n v="8.0358200000000011"/>
    <n v="3.2805555555555559"/>
    <n v="6.0903199999999993"/>
    <n v="1.5019444444444441"/>
    <n v="4.0549569077122252"/>
    <n v="1"/>
    <n v="0"/>
    <n v="0"/>
    <n v="0"/>
    <n v="0"/>
  </r>
  <r>
    <x v="611"/>
    <x v="65"/>
    <x v="8"/>
    <n v="2019"/>
    <n v="10180"/>
    <n v="3.401666666666666"/>
    <n v="7.3090260000000002"/>
    <n v="3.4016666666666668"/>
    <n v="5.3410200000000003"/>
    <n v="1.246666666666667"/>
    <n v="4.2842406417112286"/>
    <n v="1"/>
    <n v="0"/>
    <n v="0"/>
    <n v="0"/>
    <n v="0"/>
  </r>
  <r>
    <x v="612"/>
    <x v="66"/>
    <x v="8"/>
    <n v="2019"/>
    <n v="11623"/>
    <n v="3.8627777777777781"/>
    <n v="8.4219300000000015"/>
    <n v="3.8627777777777781"/>
    <n v="6.6564899999999989"/>
    <n v="1.752777777777778"/>
    <n v="3.797680507131536"/>
    <n v="1"/>
    <n v="0"/>
    <n v="0"/>
    <n v="0"/>
    <n v="0"/>
  </r>
  <r>
    <x v="613"/>
    <x v="67"/>
    <x v="8"/>
    <n v="2019"/>
    <n v="14759"/>
    <n v="6.0397222222222249"/>
    <n v="9.8428619999999984"/>
    <n v="6.0397222222222249"/>
    <n v="5.3717160000000002"/>
    <n v="1.6375"/>
    <n v="3.2804372519083973"/>
    <n v="1"/>
    <n v="0"/>
    <n v="0"/>
    <n v="0"/>
    <n v="0"/>
  </r>
  <r>
    <x v="614"/>
    <x v="68"/>
    <x v="8"/>
    <n v="2019"/>
    <n v="15184"/>
    <n v="4.8624999999999998"/>
    <n v="10.466465100000001"/>
    <n v="4.8624999999999998"/>
    <n v="7.7987750999999994"/>
    <n v="1.7675000000000001"/>
    <n v="4.4123197171145678"/>
    <n v="1"/>
    <n v="0"/>
    <n v="0"/>
    <n v="0"/>
    <n v="0"/>
  </r>
  <r>
    <x v="615"/>
    <x v="69"/>
    <x v="8"/>
    <n v="2019"/>
    <n v="16195"/>
    <n v="5.0752777777777753"/>
    <n v="12.348003"/>
    <n v="5.0752777777777753"/>
    <n v="9.5041189999999993"/>
    <n v="2.0411111111111109"/>
    <n v="4.6563457267283619"/>
    <n v="1"/>
    <n v="0"/>
    <n v="0"/>
    <n v="0"/>
    <n v="0"/>
  </r>
  <r>
    <x v="616"/>
    <x v="70"/>
    <x v="8"/>
    <n v="2019"/>
    <n v="10507"/>
    <n v="3.7602777777777781"/>
    <n v="7.3591270000000009"/>
    <n v="3.7602777777777781"/>
    <n v="5.0458679999999996"/>
    <n v="1.125833333333333"/>
    <n v="4.481896076980016"/>
    <n v="1"/>
    <n v="0"/>
    <n v="0"/>
    <n v="0"/>
    <n v="0"/>
  </r>
  <r>
    <x v="617"/>
    <x v="71"/>
    <x v="8"/>
    <n v="2019"/>
    <n v="13840"/>
    <n v="4.8761111111111122"/>
    <n v="9.2009930000000022"/>
    <n v="4.8761111111111122"/>
    <n v="5.9617329999999997"/>
    <n v="1.754722222222223"/>
    <n v="3.3975366154820312"/>
    <n v="1"/>
    <n v="0"/>
    <n v="0"/>
    <n v="0"/>
    <n v="0"/>
  </r>
  <r>
    <x v="618"/>
    <x v="72"/>
    <x v="8"/>
    <n v="2019"/>
    <n v="17358"/>
    <n v="5.0833333333333348"/>
    <n v="11.775713"/>
    <n v="5.0833333333333348"/>
    <n v="8.2852580000000007"/>
    <n v="2.1691666666666669"/>
    <n v="3.8195580484056855"/>
    <n v="1"/>
    <n v="0"/>
    <n v="0"/>
    <n v="0"/>
    <n v="0"/>
  </r>
  <r>
    <x v="619"/>
    <x v="73"/>
    <x v="8"/>
    <n v="2019"/>
    <n v="15107"/>
    <n v="3.4341666666666661"/>
    <n v="10.289339"/>
    <n v="3.4341666666666661"/>
    <n v="8.0153290000000013"/>
    <n v="2.0525000000000002"/>
    <n v="3.9051542021924486"/>
    <n v="1"/>
    <n v="0"/>
    <n v="0"/>
    <n v="0"/>
    <n v="0"/>
  </r>
  <r>
    <x v="620"/>
    <x v="74"/>
    <x v="8"/>
    <n v="2019"/>
    <n v="11455"/>
    <n v="3.9588888888888891"/>
    <n v="7.5430929999999998"/>
    <n v="4.1144444444444446"/>
    <n v="3.51233"/>
    <n v="1.0638888888888891"/>
    <n v="3.3014067885117488"/>
    <n v="1"/>
    <n v="0"/>
    <n v="0"/>
    <n v="0"/>
    <n v="0"/>
  </r>
  <r>
    <x v="621"/>
    <x v="75"/>
    <x v="8"/>
    <n v="2019"/>
    <n v="10979"/>
    <n v="3.3169444444444438"/>
    <n v="7.0132200000000013"/>
    <n v="3.3163888888888882"/>
    <n v="4.8279399999999999"/>
    <n v="1.489166666666667"/>
    <n v="3.2420414101846662"/>
    <n v="1"/>
    <n v="0"/>
    <n v="0"/>
    <n v="0"/>
    <n v="0"/>
  </r>
  <r>
    <x v="622"/>
    <x v="76"/>
    <x v="8"/>
    <n v="2019"/>
    <n v="9337"/>
    <n v="1.9388888888888891"/>
    <n v="5.9538100000000007"/>
    <n v="1.9388888888888891"/>
    <n v="5.2750500000000002"/>
    <n v="1.381111111111111"/>
    <n v="3.8194247787610625"/>
    <n v="0"/>
    <n v="0"/>
    <n v="0"/>
    <n v="0"/>
    <n v="0"/>
  </r>
  <r>
    <x v="623"/>
    <x v="77"/>
    <x v="8"/>
    <n v="2019"/>
    <n v="15042"/>
    <n v="4.661944444444444"/>
    <n v="10.535567"/>
    <n v="4.661944444444444"/>
    <n v="6.2488140000000003"/>
    <n v="1.629444444444444"/>
    <n v="3.8349352881009215"/>
    <n v="1"/>
    <n v="0"/>
    <n v="0"/>
    <n v="0"/>
    <n v="0"/>
  </r>
  <r>
    <x v="624"/>
    <x v="78"/>
    <x v="8"/>
    <n v="2019"/>
    <n v="18701"/>
    <n v="4.1516666666666664"/>
    <n v="12.533443"/>
    <n v="4.1516666666666664"/>
    <n v="10.706173"/>
    <n v="2.9580555555555552"/>
    <n v="3.6193278993332711"/>
    <n v="1"/>
    <n v="0"/>
    <n v="0"/>
    <n v="0"/>
    <n v="0"/>
  </r>
  <r>
    <x v="625"/>
    <x v="79"/>
    <x v="8"/>
    <n v="2019"/>
    <n v="10226"/>
    <n v="3.4944444444444431"/>
    <n v="6.6582619999999988"/>
    <n v="3.4944444444444431"/>
    <n v="4.7794420000000004"/>
    <n v="1.376944444444445"/>
    <n v="3.4710492636675396"/>
    <n v="1"/>
    <n v="0"/>
    <n v="0"/>
    <n v="0"/>
    <n v="0"/>
  </r>
  <r>
    <x v="626"/>
    <x v="80"/>
    <x v="8"/>
    <n v="2019"/>
    <n v="11959"/>
    <n v="2.505555555555556"/>
    <n v="8.4607579999999984"/>
    <n v="2.505555555555556"/>
    <n v="7.8726609999999999"/>
    <n v="2.0338888888888889"/>
    <n v="3.8707429117727399"/>
    <n v="1"/>
    <n v="0"/>
    <n v="0"/>
    <n v="0"/>
    <n v="0"/>
  </r>
  <r>
    <x v="627"/>
    <x v="81"/>
    <x v="8"/>
    <n v="2019"/>
    <n v="16312"/>
    <n v="3.9622222222222221"/>
    <n v="11.523289"/>
    <n v="3.9622222222222221"/>
    <n v="8.8659090000000003"/>
    <n v="2.2558333333333329"/>
    <n v="3.9302145548577769"/>
    <n v="1"/>
    <n v="0"/>
    <n v="0"/>
    <n v="0"/>
    <n v="0"/>
  </r>
  <r>
    <x v="628"/>
    <x v="82"/>
    <x v="8"/>
    <n v="2019"/>
    <n v="6296"/>
    <n v="3.4288888888888902"/>
    <n v="4.24078"/>
    <n v="3.4288888888888902"/>
    <n v="1.8132299999999999"/>
    <n v="0.55194444444444446"/>
    <s v=""/>
    <n v="0"/>
    <n v="0"/>
    <n v="0"/>
    <n v="0"/>
    <n v="0"/>
  </r>
  <r>
    <x v="629"/>
    <x v="83"/>
    <x v="8"/>
    <n v="2019"/>
    <n v="12389"/>
    <n v="3.3769444444444439"/>
    <n v="9.288964"/>
    <n v="3.3769444444444439"/>
    <n v="7.9452140000000009"/>
    <n v="1.701944444444444"/>
    <n v="4.668315717316796"/>
    <n v="1"/>
    <n v="0"/>
    <n v="0"/>
    <n v="0"/>
    <n v="0"/>
  </r>
  <r>
    <x v="630"/>
    <x v="84"/>
    <x v="8"/>
    <n v="2019"/>
    <n v="10841"/>
    <n v="4.7091666666666674"/>
    <n v="7.9351159999999981"/>
    <n v="4.7091666666666674"/>
    <n v="5.5490599999999999"/>
    <n v="1.461111111111111"/>
    <n v="3.7978357414448669"/>
    <n v="1"/>
    <n v="0"/>
    <n v="0"/>
    <n v="0"/>
    <n v="0"/>
  </r>
  <r>
    <x v="631"/>
    <x v="85"/>
    <x v="8"/>
    <n v="2019"/>
    <n v="13514"/>
    <n v="3.4997222222222208"/>
    <n v="9.8683500000000013"/>
    <n v="3.4997222222222208"/>
    <n v="8.8524900000000013"/>
    <n v="1.8455555555555561"/>
    <n v="4.7966532209512334"/>
    <n v="1"/>
    <n v="0"/>
    <n v="0"/>
    <n v="0"/>
    <n v="0"/>
  </r>
  <r>
    <x v="632"/>
    <x v="86"/>
    <x v="8"/>
    <n v="2019"/>
    <n v="10763"/>
    <n v="4.5794444444444444"/>
    <n v="7.6440969000000001"/>
    <n v="4.5794444444444444"/>
    <n v="5.484877"/>
    <n v="1.3866666666666669"/>
    <n v="3.9554401442307685"/>
    <n v="1"/>
    <n v="0"/>
    <n v="0"/>
    <n v="0"/>
    <n v="0"/>
  </r>
  <r>
    <x v="633"/>
    <x v="87"/>
    <x v="8"/>
    <n v="2019"/>
    <n v="6694"/>
    <n v="4.3683333333333332"/>
    <n v="4.5877769999999991"/>
    <n v="4.3683333333333332"/>
    <n v="2.0269870000000001"/>
    <n v="0.62305555555555547"/>
    <s v=""/>
    <n v="0"/>
    <n v="0"/>
    <n v="0"/>
    <n v="0"/>
    <n v="0"/>
  </r>
  <r>
    <x v="634"/>
    <x v="88"/>
    <x v="8"/>
    <n v="2019"/>
    <n v="10074"/>
    <n v="3.163333333333334"/>
    <n v="7.546322"/>
    <n v="3.163333333333334"/>
    <n v="6.4145299999999992"/>
    <n v="1.605277777777778"/>
    <n v="3.9959003287766039"/>
    <n v="1"/>
    <n v="0"/>
    <n v="0"/>
    <n v="0"/>
    <n v="0"/>
  </r>
  <r>
    <x v="635"/>
    <x v="89"/>
    <x v="8"/>
    <n v="2019"/>
    <n v="13032"/>
    <n v="4.8427777777777781"/>
    <n v="8.762283"/>
    <n v="4.8427777777777781"/>
    <n v="6.0387800000000009"/>
    <n v="1.461944444444444"/>
    <n v="4.1306494394831859"/>
    <n v="1"/>
    <n v="0"/>
    <n v="0"/>
    <n v="0"/>
    <n v="0"/>
  </r>
  <r>
    <x v="636"/>
    <x v="90"/>
    <x v="8"/>
    <n v="2019"/>
    <n v="13529"/>
    <n v="3.2063888888888878"/>
    <n v="9.244349999999999"/>
    <n v="3.2063888888888878"/>
    <n v="7.3026400000000002"/>
    <n v="1.671666666666666"/>
    <n v="4.3684785643070807"/>
    <n v="1"/>
    <n v="0"/>
    <n v="0"/>
    <n v="0"/>
    <n v="0"/>
  </r>
  <r>
    <x v="637"/>
    <x v="91"/>
    <x v="8"/>
    <n v="2019"/>
    <n v="12469"/>
    <n v="4.3511111111111109"/>
    <n v="8.0730219999999999"/>
    <n v="4.3511111111111109"/>
    <n v="6.1593010000000001"/>
    <n v="1.6325000000000001"/>
    <n v="3.772925574272588"/>
    <n v="1"/>
    <n v="0"/>
    <n v="0"/>
    <n v="0"/>
    <n v="0"/>
  </r>
  <r>
    <x v="638"/>
    <x v="92"/>
    <x v="9"/>
    <n v="2019"/>
    <n v="8632"/>
    <n v="4.9344444444444449"/>
    <n v="5.7646047999999999"/>
    <n v="4.9344444444444449"/>
    <n v="3.4474200000000002"/>
    <n v="0.83972222222222215"/>
    <n v="4.1054290439960308"/>
    <n v="0"/>
    <n v="0"/>
    <n v="0"/>
    <n v="0"/>
    <n v="0"/>
  </r>
  <r>
    <x v="639"/>
    <x v="93"/>
    <x v="9"/>
    <n v="2019"/>
    <n v="13904"/>
    <n v="2.5494444444444548"/>
    <n v="9.5271399999999975"/>
    <n v="2.5494444444444548"/>
    <n v="8.9039800000000007"/>
    <n v="2.0575000000000001"/>
    <n v="4.3275722964763066"/>
    <n v="1"/>
    <n v="0"/>
    <n v="0"/>
    <n v="0"/>
    <n v="0"/>
  </r>
  <r>
    <x v="640"/>
    <x v="94"/>
    <x v="9"/>
    <n v="2019"/>
    <n v="2386"/>
    <n v="3.173611111111112"/>
    <n v="1.5468919999999999"/>
    <n v="3.173611111111112"/>
    <n v="0.10018000000000001"/>
    <n v="1.9722222222222221E-2"/>
    <s v=""/>
    <n v="0"/>
    <n v="0"/>
    <n v="1"/>
    <n v="1"/>
    <n v="1"/>
  </r>
  <r>
    <x v="641"/>
    <x v="95"/>
    <x v="9"/>
    <n v="2019"/>
    <n v="13667"/>
    <n v="3.767777777777781"/>
    <n v="11.13542011"/>
    <n v="3.767777777777781"/>
    <n v="10.31965011"/>
    <n v="2.0625"/>
    <n v="5.0034667199999996"/>
    <n v="1"/>
    <n v="0"/>
    <n v="0"/>
    <n v="0"/>
    <n v="1"/>
  </r>
  <r>
    <x v="642"/>
    <x v="96"/>
    <x v="9"/>
    <n v="2019"/>
    <n v="12977"/>
    <n v="2.736111111111124"/>
    <n v="10.54721"/>
    <n v="2.736111111111124"/>
    <n v="10.22236"/>
    <n v="2.0419444444444439"/>
    <n v="5.0061890899197401"/>
    <n v="1"/>
    <n v="0"/>
    <n v="0"/>
    <n v="0"/>
    <n v="1"/>
  </r>
  <r>
    <x v="643"/>
    <x v="97"/>
    <x v="9"/>
    <n v="2019"/>
    <n v="13741"/>
    <n v="3.0908333333333329"/>
    <n v="8.9638129999999965"/>
    <n v="3.0908333333333329"/>
    <n v="8.4954429999999981"/>
    <n v="2.204444444444444"/>
    <n v="3.8537795866935483"/>
    <n v="1"/>
    <n v="0"/>
    <n v="0"/>
    <n v="0"/>
    <n v="0"/>
  </r>
  <r>
    <x v="644"/>
    <x v="98"/>
    <x v="9"/>
    <n v="2019"/>
    <n v="13942"/>
    <n v="2.7411111111111111"/>
    <n v="10.329000000000001"/>
    <n v="2.7411111111111111"/>
    <n v="9.7674000000000003"/>
    <n v="2.1341666666666672"/>
    <n v="4.5766809839906273"/>
    <n v="1"/>
    <n v="0"/>
    <n v="0"/>
    <n v="0"/>
    <n v="0"/>
  </r>
  <r>
    <x v="645"/>
    <x v="99"/>
    <x v="9"/>
    <n v="2019"/>
    <n v="8357"/>
    <n v="4.0427777777777862"/>
    <n v="5.8014025"/>
    <n v="4.0427777777777862"/>
    <n v="4.7300299999999993"/>
    <n v="1.2180555555555559"/>
    <n v="3.8832629418472049"/>
    <n v="0"/>
    <n v="0"/>
    <n v="0"/>
    <n v="0"/>
    <n v="0"/>
  </r>
  <r>
    <x v="646"/>
    <x v="100"/>
    <x v="9"/>
    <n v="2019"/>
    <n v="9988"/>
    <n v="3.2502777777778089"/>
    <n v="7.0123200000000061"/>
    <n v="3.2502777777778089"/>
    <n v="5.6031200000000041"/>
    <n v="1.294166666666666"/>
    <n v="4.3295196394076036"/>
    <n v="0"/>
    <n v="0"/>
    <n v="0"/>
    <n v="0"/>
    <n v="0"/>
  </r>
  <r>
    <x v="647"/>
    <x v="101"/>
    <x v="9"/>
    <n v="2019"/>
    <n v="6001"/>
    <n v="2.145833333333333"/>
    <n v="4.3478999999999983"/>
    <n v="2.145833333333333"/>
    <n v="3.3245199999999988"/>
    <n v="0.7911111111111111"/>
    <n v="4.2023426966292119"/>
    <n v="0"/>
    <n v="0"/>
    <n v="0"/>
    <n v="0"/>
    <n v="0"/>
  </r>
  <r>
    <x v="648"/>
    <x v="102"/>
    <x v="9"/>
    <n v="2019"/>
    <n v="5513"/>
    <n v="2.0652777777777782"/>
    <n v="4.2547379999999997"/>
    <n v="2.0647222222222221"/>
    <n v="3.4929640000000002"/>
    <n v="0.88083333333333325"/>
    <n v="3.9655220435193952"/>
    <n v="0"/>
    <n v="0"/>
    <n v="0"/>
    <n v="0"/>
    <n v="0"/>
  </r>
  <r>
    <x v="649"/>
    <x v="103"/>
    <x v="9"/>
    <n v="2019"/>
    <n v="10705"/>
    <n v="2.9827777777777928"/>
    <n v="8.0171536000000039"/>
    <n v="2.9827777777777928"/>
    <n v="6.2847107000000042"/>
    <n v="1.292777777777778"/>
    <n v="4.8614006274172779"/>
    <n v="1"/>
    <n v="0"/>
    <n v="0"/>
    <n v="0"/>
    <n v="0"/>
  </r>
  <r>
    <x v="650"/>
    <x v="104"/>
    <x v="9"/>
    <n v="2019"/>
    <n v="10117"/>
    <n v="2.7013888888888911"/>
    <n v="7.4915199999999986"/>
    <n v="2.7013888888888911"/>
    <n v="5.97607"/>
    <n v="1.326111111111111"/>
    <n v="4.5064625052366987"/>
    <n v="1"/>
    <n v="0"/>
    <n v="0"/>
    <n v="0"/>
    <n v="0"/>
  </r>
  <r>
    <x v="651"/>
    <x v="105"/>
    <x v="9"/>
    <n v="2019"/>
    <n v="13078"/>
    <n v="3.3547222222222208"/>
    <n v="10.08353"/>
    <n v="3.3547222222222208"/>
    <n v="8.4909499999999998"/>
    <n v="1.7461111111111109"/>
    <n v="4.8627776010181361"/>
    <n v="1"/>
    <n v="0"/>
    <n v="0"/>
    <n v="0"/>
    <n v="0"/>
  </r>
  <r>
    <x v="652"/>
    <x v="106"/>
    <x v="9"/>
    <n v="2019"/>
    <n v="10288"/>
    <n v="2.783888888888888"/>
    <n v="7.4550900000000002"/>
    <n v="2.783888888888888"/>
    <n v="6.2994500000000002"/>
    <n v="1.446666666666667"/>
    <n v="4.3544585253456214"/>
    <n v="1"/>
    <n v="0"/>
    <n v="0"/>
    <n v="0"/>
    <n v="0"/>
  </r>
  <r>
    <x v="653"/>
    <x v="107"/>
    <x v="9"/>
    <n v="2019"/>
    <n v="3789"/>
    <n v="2.2872222222222218"/>
    <n v="2.5207869999999999"/>
    <n v="2.2880555555555548"/>
    <n v="0.48893700000000001"/>
    <n v="0.12944444444444439"/>
    <s v=""/>
    <n v="0"/>
    <n v="0"/>
    <n v="0"/>
    <n v="0"/>
    <n v="0"/>
  </r>
  <r>
    <x v="654"/>
    <x v="108"/>
    <x v="9"/>
    <n v="2019"/>
    <n v="11472"/>
    <n v="3.2738888888889321"/>
    <n v="7.5971300000000008"/>
    <n v="3.2738888888889321"/>
    <n v="5.8825800000000026"/>
    <n v="1.424166666666667"/>
    <n v="4.1305418373317737"/>
    <n v="1"/>
    <n v="0"/>
    <n v="0"/>
    <n v="0"/>
    <n v="0"/>
  </r>
  <r>
    <x v="655"/>
    <x v="109"/>
    <x v="9"/>
    <n v="2019"/>
    <n v="8867"/>
    <n v="3.1783333333333328"/>
    <n v="5.9491220000000027"/>
    <n v="3.1797222222222219"/>
    <n v="3.9595960000000021"/>
    <n v="1.010833333333333"/>
    <n v="3.9171600989282802"/>
    <n v="0"/>
    <n v="0"/>
    <n v="0"/>
    <n v="0"/>
    <n v="0"/>
  </r>
  <r>
    <x v="656"/>
    <x v="110"/>
    <x v="9"/>
    <n v="2019"/>
    <n v="10863"/>
    <n v="4.0727777777778211"/>
    <n v="7.0765919999999953"/>
    <n v="4.0727777777778211"/>
    <n v="5.2559309999999986"/>
    <n v="1.327222222222221"/>
    <n v="3.9600987023859382"/>
    <n v="1"/>
    <n v="0"/>
    <n v="0"/>
    <n v="0"/>
    <n v="0"/>
  </r>
  <r>
    <x v="657"/>
    <x v="111"/>
    <x v="9"/>
    <n v="2019"/>
    <n v="8417"/>
    <n v="4.3358333333333352"/>
    <n v="5.5472749999999991"/>
    <n v="4.3358333333333352"/>
    <n v="2.6943560000000009"/>
    <n v="0.78749999999999964"/>
    <s v=""/>
    <n v="0"/>
    <n v="0"/>
    <n v="0"/>
    <n v="0"/>
    <n v="0"/>
  </r>
  <r>
    <x v="658"/>
    <x v="112"/>
    <x v="9"/>
    <n v="2019"/>
    <n v="10916"/>
    <n v="3.2638888888888888"/>
    <n v="7.3654832000000017"/>
    <n v="3.2638888888888888"/>
    <n v="5.3898650000000004"/>
    <n v="1.328888888888889"/>
    <n v="4.0559184782608693"/>
    <n v="1"/>
    <n v="0"/>
    <n v="0"/>
    <n v="0"/>
    <n v="0"/>
  </r>
  <r>
    <x v="659"/>
    <x v="113"/>
    <x v="9"/>
    <n v="2019"/>
    <n v="4181"/>
    <n v="2.7416666666666671"/>
    <n v="2.79813"/>
    <n v="2.7416666666666671"/>
    <n v="0.52905000000000002"/>
    <n v="0.14166666666666669"/>
    <s v=""/>
    <n v="0"/>
    <n v="0"/>
    <n v="0"/>
    <n v="0"/>
    <n v="0"/>
  </r>
  <r>
    <x v="660"/>
    <x v="114"/>
    <x v="9"/>
    <n v="2019"/>
    <n v="9291"/>
    <n v="3.5536111111111151"/>
    <n v="6.0776729999999972"/>
    <n v="3.5536111111111151"/>
    <n v="3.470934999999999"/>
    <n v="1.020833333333333"/>
    <n v="3.4000995918367347"/>
    <n v="0"/>
    <n v="0"/>
    <n v="0"/>
    <n v="0"/>
    <n v="0"/>
  </r>
  <r>
    <x v="661"/>
    <x v="115"/>
    <x v="9"/>
    <n v="2019"/>
    <n v="12807"/>
    <n v="4.1186111111111341"/>
    <n v="9.5303960000000014"/>
    <n v="4.1186111111111341"/>
    <n v="7.4172200000000013"/>
    <n v="1.6408333333333329"/>
    <n v="4.5203981716607435"/>
    <n v="1"/>
    <n v="0"/>
    <n v="0"/>
    <n v="0"/>
    <n v="0"/>
  </r>
  <r>
    <x v="662"/>
    <x v="116"/>
    <x v="9"/>
    <n v="2019"/>
    <n v="16307"/>
    <n v="4.5161111111111127"/>
    <n v="11.109182000000001"/>
    <n v="4.5161111111111127"/>
    <n v="9.553291999999999"/>
    <n v="2.5461111111111112"/>
    <n v="3.752111193541348"/>
    <n v="1"/>
    <n v="0"/>
    <n v="0"/>
    <n v="0"/>
    <n v="0"/>
  </r>
  <r>
    <x v="663"/>
    <x v="117"/>
    <x v="9"/>
    <n v="2019"/>
    <n v="11942"/>
    <n v="3.6016666666666861"/>
    <n v="8.2469509000000034"/>
    <n v="3.6016666666666861"/>
    <n v="6.1233100000000009"/>
    <n v="1.504166666666666"/>
    <n v="4.070898614958451"/>
    <n v="1"/>
    <n v="0"/>
    <n v="0"/>
    <n v="0"/>
    <n v="0"/>
  </r>
  <r>
    <x v="664"/>
    <x v="118"/>
    <x v="9"/>
    <n v="2019"/>
    <n v="16600"/>
    <n v="4.9655555555556141"/>
    <n v="11.08475000000001"/>
    <n v="4.9655555555556141"/>
    <n v="7.3988300000000002"/>
    <n v="1.8191666666666659"/>
    <n v="4.0671534585432907"/>
    <n v="1"/>
    <n v="0"/>
    <n v="0"/>
    <n v="0"/>
    <n v="0"/>
  </r>
  <r>
    <x v="665"/>
    <x v="119"/>
    <x v="9"/>
    <n v="2019"/>
    <n v="12067"/>
    <n v="3.633055555555579"/>
    <n v="7.9776139999999964"/>
    <n v="3.633055555555579"/>
    <n v="5.7625870000000008"/>
    <n v="1.551666666666667"/>
    <n v="3.7138047261009666"/>
    <n v="1"/>
    <n v="0"/>
    <n v="0"/>
    <n v="0"/>
    <n v="0"/>
  </r>
  <r>
    <x v="666"/>
    <x v="120"/>
    <x v="9"/>
    <n v="2019"/>
    <n v="6160"/>
    <n v="3.3644444444444521"/>
    <n v="4.1417299999999999"/>
    <n v="3.3644444444444521"/>
    <n v="2.3547899999999999"/>
    <n v="0.71111111111111081"/>
    <s v=""/>
    <n v="0"/>
    <n v="0"/>
    <n v="0"/>
    <n v="0"/>
    <n v="0"/>
  </r>
  <r>
    <x v="667"/>
    <x v="121"/>
    <x v="9"/>
    <n v="2019"/>
    <n v="12179"/>
    <n v="3.119722222222256"/>
    <n v="7.9975700000000094"/>
    <n v="3.119722222222256"/>
    <n v="6.6636800000000092"/>
    <n v="1.724722222222222"/>
    <n v="3.8636250603962048"/>
    <n v="1"/>
    <n v="0"/>
    <n v="0"/>
    <n v="0"/>
    <n v="0"/>
  </r>
  <r>
    <x v="668"/>
    <x v="122"/>
    <x v="9"/>
    <n v="2019"/>
    <n v="7312"/>
    <n v="3.2252777777777779"/>
    <n v="5.4240100000000018"/>
    <n v="3.2252777777777779"/>
    <n v="3.8997299999999999"/>
    <n v="0.80388888888888888"/>
    <n v="4.851080856945404"/>
    <n v="0"/>
    <n v="0"/>
    <n v="0"/>
    <n v="0"/>
    <n v="0"/>
  </r>
  <r>
    <x v="669"/>
    <x v="123"/>
    <x v="10"/>
    <n v="2019"/>
    <n v="7740"/>
    <n v="2.7502777777777769"/>
    <n v="5.1419700999999991"/>
    <n v="2.7502777777777769"/>
    <n v="4.0852500000000003"/>
    <n v="0.99722222222222212"/>
    <n v="4.0966295264623964"/>
    <n v="0"/>
    <n v="0"/>
    <n v="0"/>
    <n v="0"/>
    <n v="0"/>
  </r>
  <r>
    <x v="670"/>
    <x v="124"/>
    <x v="10"/>
    <n v="2019"/>
    <n v="11874"/>
    <n v="4.0938888888889187"/>
    <n v="8.1677100000000031"/>
    <n v="4.0938888888889187"/>
    <n v="6.0987700000000018"/>
    <n v="1.5147222222222221"/>
    <n v="4.0263289932147455"/>
    <n v="1"/>
    <n v="0"/>
    <n v="0"/>
    <n v="0"/>
    <n v="0"/>
  </r>
  <r>
    <x v="671"/>
    <x v="125"/>
    <x v="10"/>
    <n v="2019"/>
    <n v="11638"/>
    <n v="4.1180555555555891"/>
    <n v="7.964150000000001"/>
    <n v="4.1180555555555891"/>
    <n v="5.4076000000000022"/>
    <n v="1.32"/>
    <n v="4.0966666666666685"/>
    <n v="1"/>
    <n v="0"/>
    <n v="0"/>
    <n v="0"/>
    <n v="0"/>
  </r>
  <r>
    <x v="672"/>
    <x v="126"/>
    <x v="10"/>
    <n v="2019"/>
    <n v="7849"/>
    <n v="4.5055555555555564"/>
    <n v="5.2861244999999997"/>
    <n v="4.5055555555555564"/>
    <n v="1.7353289999999999"/>
    <n v="0.59583333333333333"/>
    <s v=""/>
    <n v="0"/>
    <n v="0"/>
    <n v="0"/>
    <n v="0"/>
    <n v="0"/>
  </r>
  <r>
    <x v="673"/>
    <x v="127"/>
    <x v="10"/>
    <n v="2019"/>
    <n v="13029"/>
    <n v="4.9758333333333464"/>
    <n v="8.6479158000000069"/>
    <n v="4.9772222222222346"/>
    <n v="6.5259"/>
    <n v="1.606111111111111"/>
    <n v="4.0631684538222066"/>
    <n v="1"/>
    <n v="0"/>
    <n v="0"/>
    <n v="0"/>
    <n v="0"/>
  </r>
  <r>
    <x v="674"/>
    <x v="128"/>
    <x v="10"/>
    <n v="2019"/>
    <n v="11354"/>
    <n v="3.4433333333333782"/>
    <n v="7.6472399999999974"/>
    <n v="3.4433333333333782"/>
    <n v="5.5839899999999991"/>
    <n v="1.358611111111111"/>
    <n v="4.1100723778368433"/>
    <n v="1"/>
    <n v="0"/>
    <n v="0"/>
    <n v="0"/>
    <n v="0"/>
  </r>
  <r>
    <x v="675"/>
    <x v="129"/>
    <x v="10"/>
    <n v="2019"/>
    <n v="13406"/>
    <n v="3.3708333333333562"/>
    <n v="8.8573400000000095"/>
    <n v="3.3708333333333562"/>
    <n v="7.783300000000005"/>
    <n v="1.857777777777778"/>
    <n v="4.1895753588516769"/>
    <n v="1"/>
    <n v="0"/>
    <n v="0"/>
    <n v="0"/>
    <n v="0"/>
  </r>
  <r>
    <x v="676"/>
    <x v="130"/>
    <x v="10"/>
    <n v="2019"/>
    <n v="13128"/>
    <n v="3.3702777777778041"/>
    <n v="8.6428699999999949"/>
    <n v="3.3702777777778041"/>
    <n v="7.6782700000000013"/>
    <n v="1.8969444444444441"/>
    <n v="4.0477042026651064"/>
    <n v="1"/>
    <n v="0"/>
    <n v="0"/>
    <n v="0"/>
    <n v="0"/>
  </r>
  <r>
    <x v="677"/>
    <x v="131"/>
    <x v="10"/>
    <n v="2019"/>
    <n v="10768"/>
    <n v="3.5155555555555789"/>
    <n v="7.1531899999999986"/>
    <n v="3.5155555555555789"/>
    <n v="5.3588699999999987"/>
    <n v="1.316944444444444"/>
    <n v="4.069169373549884"/>
    <n v="1"/>
    <n v="0"/>
    <n v="0"/>
    <n v="0"/>
    <n v="0"/>
  </r>
  <r>
    <x v="678"/>
    <x v="132"/>
    <x v="10"/>
    <n v="2019"/>
    <n v="13577"/>
    <n v="4.6763888888889609"/>
    <n v="9.3258399999999977"/>
    <n v="4.6763888888889609"/>
    <n v="6.5797800000000004"/>
    <n v="1.549444444444444"/>
    <n v="4.2465414126927232"/>
    <n v="1"/>
    <n v="0"/>
    <n v="0"/>
    <n v="0"/>
    <n v="0"/>
  </r>
  <r>
    <x v="679"/>
    <x v="133"/>
    <x v="10"/>
    <n v="2019"/>
    <n v="8542"/>
    <n v="3.8875000000000082"/>
    <n v="6.0207253300000003"/>
    <n v="3.8883333333333412"/>
    <n v="3.614722"/>
    <n v="0.90722222222222226"/>
    <n v="3.9843843233312919"/>
    <n v="0"/>
    <n v="0"/>
    <n v="0"/>
    <n v="0"/>
    <n v="0"/>
  </r>
  <r>
    <x v="680"/>
    <x v="134"/>
    <x v="10"/>
    <n v="2019"/>
    <n v="8850"/>
    <n v="3.0613888888889149"/>
    <n v="5.855281999999999"/>
    <n v="3.0613888888889149"/>
    <n v="4.4170600000000029"/>
    <n v="1.1625000000000001"/>
    <n v="3.7996215053763462"/>
    <n v="0"/>
    <n v="0"/>
    <n v="0"/>
    <n v="0"/>
    <n v="0"/>
  </r>
  <r>
    <x v="681"/>
    <x v="135"/>
    <x v="10"/>
    <n v="2019"/>
    <n v="16158"/>
    <n v="3.3630555555555639"/>
    <n v="10.819940000000001"/>
    <n v="3.3630555555555639"/>
    <n v="10.1165"/>
    <n v="2.492777777777786"/>
    <n v="4.0583240472475905"/>
    <n v="1"/>
    <n v="0"/>
    <n v="0"/>
    <n v="0"/>
    <n v="0"/>
  </r>
  <r>
    <x v="682"/>
    <x v="136"/>
    <x v="10"/>
    <n v="2019"/>
    <n v="14377"/>
    <n v="3.6147222222222228"/>
    <n v="9.3320439999999962"/>
    <n v="3.6147222222222228"/>
    <n v="7.126404"/>
    <n v="2.2902777777777779"/>
    <n v="3.1115893753790176"/>
    <n v="1"/>
    <n v="0"/>
    <n v="0"/>
    <n v="0"/>
    <n v="0"/>
  </r>
  <r>
    <x v="683"/>
    <x v="137"/>
    <x v="10"/>
    <n v="2019"/>
    <n v="22636"/>
    <n v="6.1419444444444711"/>
    <n v="15.80373175000001"/>
    <n v="6.1419444444444711"/>
    <n v="11.543578480000001"/>
    <n v="2.983888888888893"/>
    <n v="3.868635498789792"/>
    <n v="1"/>
    <n v="1"/>
    <n v="0"/>
    <n v="0"/>
    <n v="0"/>
  </r>
  <r>
    <x v="684"/>
    <x v="138"/>
    <x v="10"/>
    <n v="2019"/>
    <n v="17284"/>
    <n v="4.9152777777777912"/>
    <n v="10.96005225"/>
    <n v="4.9152777777777912"/>
    <n v="7.3739715700000019"/>
    <n v="2.3183333333333329"/>
    <n v="3.1807210222861264"/>
    <n v="1"/>
    <n v="0"/>
    <n v="0"/>
    <n v="0"/>
    <n v="0"/>
  </r>
  <r>
    <x v="685"/>
    <x v="139"/>
    <x v="10"/>
    <n v="2019"/>
    <n v="12690"/>
    <n v="4.1336111111111196"/>
    <n v="8.0924689999999995"/>
    <n v="4.1336111111111196"/>
    <n v="5.2062290000000004"/>
    <n v="1.6174999999999999"/>
    <n v="3.2186887171561054"/>
    <n v="1"/>
    <n v="0"/>
    <n v="0"/>
    <n v="0"/>
    <n v="0"/>
  </r>
  <r>
    <x v="686"/>
    <x v="140"/>
    <x v="10"/>
    <n v="2019"/>
    <n v="12058"/>
    <n v="3.530833333333335"/>
    <n v="8.3145589999999991"/>
    <n v="3.530833333333335"/>
    <n v="5.508629"/>
    <n v="1.516111111111111"/>
    <n v="3.6333939904727011"/>
    <n v="1"/>
    <n v="0"/>
    <n v="0"/>
    <n v="0"/>
    <n v="0"/>
  </r>
  <r>
    <x v="687"/>
    <x v="141"/>
    <x v="10"/>
    <n v="2019"/>
    <n v="10326"/>
    <n v="3.0433333333333339"/>
    <n v="6.6382499999999984"/>
    <n v="3.0433333333333339"/>
    <n v="3.94591"/>
    <n v="1.170277777777778"/>
    <n v="3.37177213387135"/>
    <n v="1"/>
    <n v="0"/>
    <n v="0"/>
    <n v="0"/>
    <n v="0"/>
  </r>
  <r>
    <x v="688"/>
    <x v="142"/>
    <x v="10"/>
    <n v="2019"/>
    <n v="14039"/>
    <n v="3.9975000000000001"/>
    <n v="9.1465088600000026"/>
    <n v="3.996944444444444"/>
    <n v="6.9264257100000002"/>
    <n v="2.0252777777777782"/>
    <n v="3.4199880065834587"/>
    <n v="1"/>
    <n v="0"/>
    <n v="0"/>
    <n v="0"/>
    <n v="0"/>
  </r>
  <r>
    <x v="689"/>
    <x v="143"/>
    <x v="10"/>
    <n v="2019"/>
    <n v="13295"/>
    <n v="4.3336111111111109"/>
    <n v="8.5106200000000012"/>
    <n v="4.3336111111111109"/>
    <n v="5.5033799999999999"/>
    <n v="1.769444444444445"/>
    <n v="3.1102304552590256"/>
    <n v="1"/>
    <n v="0"/>
    <n v="0"/>
    <n v="0"/>
    <n v="0"/>
  </r>
  <r>
    <x v="690"/>
    <x v="144"/>
    <x v="10"/>
    <n v="2019"/>
    <n v="10448"/>
    <n v="3.1216666666666719"/>
    <n v="6.8832905199999983"/>
    <n v="3.1216666666666719"/>
    <n v="4.5607255200000001"/>
    <n v="1.299166666666667"/>
    <n v="3.5105007209749832"/>
    <n v="1"/>
    <n v="0"/>
    <n v="0"/>
    <n v="0"/>
    <n v="0"/>
  </r>
  <r>
    <x v="691"/>
    <x v="145"/>
    <x v="10"/>
    <n v="2019"/>
    <n v="10105"/>
    <n v="3.5625000000000329"/>
    <n v="6.6231060000000062"/>
    <n v="3.5625000000000329"/>
    <n v="4.3984100000000028"/>
    <n v="1.172777777777777"/>
    <n v="3.7504206537186215"/>
    <n v="1"/>
    <n v="0"/>
    <n v="0"/>
    <n v="0"/>
    <n v="0"/>
  </r>
  <r>
    <x v="692"/>
    <x v="146"/>
    <x v="10"/>
    <n v="2019"/>
    <n v="6212"/>
    <n v="3.1580555555555549"/>
    <n v="4.0257983000000008"/>
    <n v="3.1580555555555549"/>
    <n v="0.93827000000000005"/>
    <n v="0.29194444444444451"/>
    <s v=""/>
    <n v="0"/>
    <n v="0"/>
    <n v="0"/>
    <n v="0"/>
    <n v="0"/>
  </r>
  <r>
    <x v="693"/>
    <x v="147"/>
    <x v="10"/>
    <n v="2019"/>
    <n v="10653"/>
    <n v="3.1180555555555571"/>
    <n v="7.198861"/>
    <n v="3.1180555555555571"/>
    <n v="5.7764860000000002"/>
    <n v="1.5013888888888891"/>
    <n v="3.8474282331174834"/>
    <n v="1"/>
    <n v="0"/>
    <n v="0"/>
    <n v="0"/>
    <n v="0"/>
  </r>
  <r>
    <x v="694"/>
    <x v="148"/>
    <x v="10"/>
    <n v="2019"/>
    <n v="8450"/>
    <n v="2.9102777777778002"/>
    <n v="5.8090999999999946"/>
    <n v="2.9102777777778002"/>
    <n v="4.4154800000000014"/>
    <n v="1.0425"/>
    <n v="4.2354724220623519"/>
    <n v="0"/>
    <n v="0"/>
    <n v="0"/>
    <n v="0"/>
    <n v="0"/>
  </r>
  <r>
    <x v="695"/>
    <x v="149"/>
    <x v="10"/>
    <n v="2019"/>
    <n v="10645"/>
    <n v="4.4972222222222422"/>
    <n v="6.9112639999999983"/>
    <n v="4.4972222222222422"/>
    <n v="4.1078040000000016"/>
    <n v="1.1405555555555551"/>
    <n v="3.6015816853385316"/>
    <n v="1"/>
    <n v="0"/>
    <n v="0"/>
    <n v="0"/>
    <n v="0"/>
  </r>
  <r>
    <x v="696"/>
    <x v="150"/>
    <x v="10"/>
    <n v="2019"/>
    <n v="12395"/>
    <n v="4.096944444444456"/>
    <n v="8.4290933100000043"/>
    <n v="4.096944444444456"/>
    <n v="6.9339933100000017"/>
    <n v="1.7622222222222219"/>
    <n v="3.9348007433795731"/>
    <n v="1"/>
    <n v="0"/>
    <n v="0"/>
    <n v="0"/>
    <n v="0"/>
  </r>
  <r>
    <x v="697"/>
    <x v="151"/>
    <x v="10"/>
    <n v="2019"/>
    <n v="5037"/>
    <n v="3.552777777777778"/>
    <n v="3.1961499999999998"/>
    <n v="3.552777777777778"/>
    <n v="1.0425899999999999"/>
    <n v="0.34694444444444439"/>
    <s v=""/>
    <n v="0"/>
    <n v="0"/>
    <n v="0"/>
    <n v="0"/>
    <n v="0"/>
  </r>
  <r>
    <x v="698"/>
    <x v="152"/>
    <x v="10"/>
    <n v="2019"/>
    <n v="8110"/>
    <n v="3.9030555555555559"/>
    <n v="5.1445600000000002"/>
    <n v="3.9030555555555559"/>
    <n v="1.0666199999999999"/>
    <n v="0.33527777777777779"/>
    <s v=""/>
    <n v="0"/>
    <n v="0"/>
    <n v="0"/>
    <n v="0"/>
    <n v="0"/>
  </r>
  <r>
    <x v="699"/>
    <x v="62"/>
    <x v="11"/>
    <n v="2019"/>
    <n v="15199"/>
    <n v="4.2400000000000224"/>
    <n v="10.02223"/>
    <n v="4.1727777777778003"/>
    <n v="7.4047999999999936"/>
    <n v="1.770555555555555"/>
    <n v="4.1821901474741114"/>
    <n v="1"/>
    <n v="0"/>
    <n v="0"/>
    <n v="0"/>
    <n v="0"/>
  </r>
  <r>
    <x v="700"/>
    <x v="63"/>
    <x v="11"/>
    <n v="2019"/>
    <n v="7392"/>
    <n v="4.1541666666666774"/>
    <n v="4.9942479999999989"/>
    <n v="4.1541666666666774"/>
    <n v="1.987820000000001"/>
    <n v="0.51055555555555521"/>
    <s v=""/>
    <n v="0"/>
    <n v="0"/>
    <n v="0"/>
    <n v="0"/>
    <n v="0"/>
  </r>
  <r>
    <x v="701"/>
    <x v="64"/>
    <x v="11"/>
    <n v="2019"/>
    <n v="15763"/>
    <n v="2.9988888888889091"/>
    <n v="10.98790000000001"/>
    <n v="2.9988888888889091"/>
    <n v="10.44838"/>
    <n v="2.4002777777777808"/>
    <n v="4.3529878486286258"/>
    <n v="1"/>
    <n v="0"/>
    <n v="0"/>
    <n v="0"/>
    <n v="0"/>
  </r>
  <r>
    <x v="702"/>
    <x v="65"/>
    <x v="11"/>
    <n v="2019"/>
    <n v="14730"/>
    <n v="4.1863888888888896"/>
    <n v="9.8038939999999908"/>
    <n v="4.1863888888888896"/>
    <n v="7.7122939999999991"/>
    <n v="1.973611111111111"/>
    <n v="3.9077070232230819"/>
    <n v="1"/>
    <n v="0"/>
    <n v="0"/>
    <n v="0"/>
    <n v="0"/>
  </r>
  <r>
    <x v="703"/>
    <x v="66"/>
    <x v="11"/>
    <n v="2019"/>
    <n v="10564"/>
    <n v="3.419166666666686"/>
    <n v="7.1008460000000024"/>
    <n v="3.419166666666686"/>
    <n v="4.9332459999999996"/>
    <n v="1.2683333333333331"/>
    <n v="3.8895500657030229"/>
    <n v="1"/>
    <n v="0"/>
    <n v="0"/>
    <n v="0"/>
    <n v="0"/>
  </r>
  <r>
    <x v="704"/>
    <x v="67"/>
    <x v="11"/>
    <n v="2019"/>
    <n v="12143"/>
    <n v="3.0683333333333969"/>
    <n v="8.1732530000000043"/>
    <n v="3.0683333333333969"/>
    <n v="7.3935229999999974"/>
    <n v="1.787222222222222"/>
    <n v="4.1368795150761573"/>
    <n v="1"/>
    <n v="0"/>
    <n v="0"/>
    <n v="0"/>
    <n v="0"/>
  </r>
  <r>
    <x v="705"/>
    <x v="68"/>
    <x v="11"/>
    <n v="2019"/>
    <n v="9723"/>
    <n v="3.1172222222222379"/>
    <n v="6.7631100000000037"/>
    <n v="3.1172222222222379"/>
    <n v="5.5933800000000016"/>
    <n v="1.4080555555555549"/>
    <n v="3.9724142828960374"/>
    <n v="0"/>
    <n v="0"/>
    <n v="0"/>
    <n v="0"/>
    <n v="0"/>
  </r>
  <r>
    <x v="706"/>
    <x v="69"/>
    <x v="11"/>
    <n v="2019"/>
    <n v="11319"/>
    <n v="4.4975000000000014"/>
    <n v="7.4547200000000018"/>
    <n v="4.4983333333333348"/>
    <n v="4.4561720000000014"/>
    <n v="1.084722222222223"/>
    <n v="4.1081227144686281"/>
    <n v="1"/>
    <n v="0"/>
    <n v="0"/>
    <n v="0"/>
    <n v="0"/>
  </r>
  <r>
    <x v="707"/>
    <x v="70"/>
    <x v="11"/>
    <n v="2019"/>
    <n v="4349"/>
    <n v="2.1363888888888889"/>
    <n v="2.929214"/>
    <n v="2.1469444444444439"/>
    <n v="1.6918629999999999"/>
    <n v="0.61277777777777775"/>
    <s v=""/>
    <n v="0"/>
    <n v="0"/>
    <n v="0"/>
    <n v="0"/>
    <n v="0"/>
  </r>
  <r>
    <x v="708"/>
    <x v="71"/>
    <x v="11"/>
    <n v="2019"/>
    <n v="5725"/>
    <n v="3.2416666666666658"/>
    <n v="3.744901"/>
    <n v="3.2416666666666658"/>
    <n v="1.8867510000000001"/>
    <n v="0.57861111111111119"/>
    <s v=""/>
    <n v="0"/>
    <n v="0"/>
    <n v="0"/>
    <n v="0"/>
    <n v="0"/>
  </r>
  <r>
    <x v="709"/>
    <x v="72"/>
    <x v="11"/>
    <n v="2019"/>
    <n v="11288"/>
    <n v="2.423888888888901"/>
    <n v="8.6879900000000045"/>
    <n v="2.423888888888901"/>
    <n v="7.8134400000000079"/>
    <n v="1.66"/>
    <n v="4.7068915662650657"/>
    <n v="1"/>
    <n v="0"/>
    <n v="0"/>
    <n v="0"/>
    <n v="0"/>
  </r>
  <r>
    <x v="710"/>
    <x v="73"/>
    <x v="11"/>
    <n v="2019"/>
    <n v="14586"/>
    <n v="4.1836111111111114"/>
    <n v="10.846249"/>
    <n v="4.1844444444444449"/>
    <n v="8.3734099999999998"/>
    <n v="1.8663888888888891"/>
    <n v="4.4864229796100608"/>
    <n v="1"/>
    <n v="0"/>
    <n v="0"/>
    <n v="0"/>
    <n v="0"/>
  </r>
  <r>
    <x v="711"/>
    <x v="74"/>
    <x v="11"/>
    <n v="2019"/>
    <n v="11309"/>
    <n v="3.3175000000000141"/>
    <n v="8.5476799999999962"/>
    <n v="3.3175000000000141"/>
    <n v="6.5585200000000006"/>
    <n v="1.3086111111111109"/>
    <n v="5.01181744852473"/>
    <n v="1"/>
    <n v="0"/>
    <n v="0"/>
    <n v="0"/>
    <n v="1"/>
  </r>
  <r>
    <x v="712"/>
    <x v="75"/>
    <x v="11"/>
    <n v="2019"/>
    <n v="11013"/>
    <n v="2.6772222222222219"/>
    <n v="8.3227999999999991"/>
    <n v="2.6772222222222219"/>
    <n v="6.6176399999999971"/>
    <n v="1.3944444444444439"/>
    <n v="4.7457179282868527"/>
    <n v="1"/>
    <n v="0"/>
    <n v="0"/>
    <n v="0"/>
    <n v="0"/>
  </r>
  <r>
    <x v="713"/>
    <x v="76"/>
    <x v="11"/>
    <n v="2019"/>
    <n v="10287"/>
    <n v="2.8216666666666761"/>
    <n v="7.3681389999999993"/>
    <n v="2.8216666666666761"/>
    <n v="5.9548489999999994"/>
    <n v="1.375277777777778"/>
    <n v="4.3299245404968678"/>
    <n v="1"/>
    <n v="0"/>
    <n v="0"/>
    <n v="0"/>
    <n v="0"/>
  </r>
  <r>
    <x v="714"/>
    <x v="77"/>
    <x v="11"/>
    <n v="2019"/>
    <n v="18007"/>
    <n v="4.9650000000000389"/>
    <n v="12.75926299999999"/>
    <n v="4.9650000000000389"/>
    <n v="8.4937799999999974"/>
    <n v="1.961111111111111"/>
    <n v="4.3311059490084975"/>
    <n v="1"/>
    <n v="0"/>
    <n v="0"/>
    <n v="0"/>
    <n v="0"/>
  </r>
  <r>
    <x v="715"/>
    <x v="78"/>
    <x v="11"/>
    <n v="2019"/>
    <n v="7487"/>
    <n v="3.360833333333352"/>
    <n v="5.3797050000000013"/>
    <n v="3.360833333333352"/>
    <n v="3.4700289999999998"/>
    <n v="1.0408333333333331"/>
    <n v="3.3338949559647726"/>
    <n v="0"/>
    <n v="0"/>
    <n v="0"/>
    <n v="0"/>
    <n v="0"/>
  </r>
  <r>
    <x v="716"/>
    <x v="79"/>
    <x v="11"/>
    <n v="2019"/>
    <n v="8392"/>
    <n v="2.8233333333333328"/>
    <n v="6.1651600000000002"/>
    <n v="2.8233333333333328"/>
    <n v="4.0775600000000001"/>
    <n v="1.0305555555555559"/>
    <n v="3.956661994609163"/>
    <n v="0"/>
    <n v="0"/>
    <n v="0"/>
    <n v="0"/>
    <n v="0"/>
  </r>
  <r>
    <x v="717"/>
    <x v="80"/>
    <x v="11"/>
    <n v="2019"/>
    <n v="13442"/>
    <n v="4.2497222222222284"/>
    <n v="9.314909999999994"/>
    <n v="4.2497222222222284"/>
    <n v="5.8768900000000004"/>
    <n v="1.4341666666666659"/>
    <n v="4.097773387565371"/>
    <n v="1"/>
    <n v="0"/>
    <n v="0"/>
    <n v="0"/>
    <n v="0"/>
  </r>
  <r>
    <x v="718"/>
    <x v="81"/>
    <x v="11"/>
    <n v="2019"/>
    <n v="15269"/>
    <n v="3.3166666666666882"/>
    <n v="10.93998"/>
    <n v="3.3166666666666882"/>
    <n v="9.9575999999999993"/>
    <n v="2.1983333333333328"/>
    <n v="4.5296133434420023"/>
    <n v="1"/>
    <n v="0"/>
    <n v="0"/>
    <n v="0"/>
    <n v="0"/>
  </r>
  <r>
    <x v="719"/>
    <x v="82"/>
    <x v="11"/>
    <n v="2019"/>
    <n v="14489"/>
    <n v="3.9452777777778159"/>
    <n v="10.204992000000001"/>
    <n v="3.9452777777778159"/>
    <n v="8.459030000000002"/>
    <n v="2.0325000000000042"/>
    <n v="4.1618843788437809"/>
    <n v="1"/>
    <n v="0"/>
    <n v="0"/>
    <n v="0"/>
    <n v="0"/>
  </r>
  <r>
    <x v="720"/>
    <x v="83"/>
    <x v="11"/>
    <n v="2019"/>
    <n v="11338"/>
    <n v="3.4827777777778182"/>
    <n v="7.6965300000000028"/>
    <n v="3.4827777777778182"/>
    <n v="4.6935200000000012"/>
    <n v="1.0358333333333329"/>
    <n v="4.5311536604987959"/>
    <n v="1"/>
    <n v="0"/>
    <n v="0"/>
    <n v="0"/>
    <n v="0"/>
  </r>
  <r>
    <x v="721"/>
    <x v="84"/>
    <x v="11"/>
    <n v="2019"/>
    <n v="14014"/>
    <n v="3.9630555555555862"/>
    <n v="9.1271000000000004"/>
    <n v="3.9630555555555862"/>
    <n v="7.0893500000000031"/>
    <n v="1.859444444444444"/>
    <n v="3.8126172691962976"/>
    <n v="1"/>
    <n v="0"/>
    <n v="0"/>
    <n v="0"/>
    <n v="0"/>
  </r>
  <r>
    <x v="722"/>
    <x v="85"/>
    <x v="11"/>
    <n v="2019"/>
    <n v="5527"/>
    <n v="2.0066666666666668"/>
    <n v="3.7783199999999999"/>
    <n v="2.0066666666666668"/>
    <n v="2.7743699999999998"/>
    <n v="0.79027777777777741"/>
    <s v=""/>
    <n v="0"/>
    <n v="0"/>
    <n v="0"/>
    <n v="0"/>
    <n v="0"/>
  </r>
  <r>
    <x v="723"/>
    <x v="86"/>
    <x v="11"/>
    <n v="2019"/>
    <n v="11141"/>
    <n v="2.627222222222243"/>
    <n v="8.1229399999999963"/>
    <n v="2.627222222222243"/>
    <n v="6.6908699999999977"/>
    <n v="1.4225000000000001"/>
    <n v="4.7035992970123006"/>
    <n v="1"/>
    <n v="0"/>
    <n v="0"/>
    <n v="0"/>
    <n v="0"/>
  </r>
  <r>
    <x v="724"/>
    <x v="87"/>
    <x v="11"/>
    <n v="2019"/>
    <n v="9596"/>
    <n v="2.3008333333333328"/>
    <n v="6.7773300000000054"/>
    <n v="2.3008333333333328"/>
    <n v="5.6087500000000006"/>
    <n v="1.228055555555555"/>
    <n v="4.5671793711829931"/>
    <n v="0"/>
    <n v="0"/>
    <n v="0"/>
    <n v="0"/>
    <n v="0"/>
  </r>
  <r>
    <x v="725"/>
    <x v="88"/>
    <x v="11"/>
    <n v="2019"/>
    <n v="10533"/>
    <n v="1.953055555555556"/>
    <n v="7.8396100000000004"/>
    <n v="1.953055555555556"/>
    <n v="7.6266099999999986"/>
    <n v="1.5747222222222219"/>
    <n v="4.8431462339036866"/>
    <n v="1"/>
    <n v="0"/>
    <n v="0"/>
    <n v="0"/>
    <n v="0"/>
  </r>
  <r>
    <x v="726"/>
    <x v="89"/>
    <x v="11"/>
    <n v="2019"/>
    <n v="13139"/>
    <n v="4.0119444444444934"/>
    <n v="9.0553099999999933"/>
    <n v="4.0397222222222711"/>
    <n v="6.623339999999998"/>
    <n v="1.4325000000000001"/>
    <n v="4.6236230366492128"/>
    <n v="1"/>
    <n v="0"/>
    <n v="0"/>
    <n v="0"/>
    <n v="0"/>
  </r>
  <r>
    <x v="727"/>
    <x v="90"/>
    <x v="11"/>
    <n v="2019"/>
    <n v="3571"/>
    <n v="1.914722222222222"/>
    <n v="2.353276999999999"/>
    <n v="1.914722222222222"/>
    <n v="0.17762"/>
    <n v="4.4722222222222219E-2"/>
    <s v=""/>
    <n v="0"/>
    <n v="0"/>
    <n v="0"/>
    <n v="0"/>
    <n v="0"/>
  </r>
  <r>
    <x v="728"/>
    <x v="91"/>
    <x v="11"/>
    <n v="2019"/>
    <n v="17840"/>
    <n v="3.905555555555567"/>
    <n v="12.07696000000001"/>
    <n v="3.905555555555567"/>
    <n v="10.86395000000001"/>
    <n v="2.5063888888889001"/>
    <n v="4.3345029369389181"/>
    <n v="1"/>
    <n v="0"/>
    <n v="0"/>
    <n v="0"/>
    <n v="0"/>
  </r>
  <r>
    <x v="729"/>
    <x v="153"/>
    <x v="11"/>
    <n v="2019"/>
    <n v="11354"/>
    <n v="2.840277777777779"/>
    <n v="7.684579000000002"/>
    <n v="2.840277777777779"/>
    <n v="6.9170290000000021"/>
    <n v="1.7525000000000011"/>
    <n v="3.9469495007132656"/>
    <n v="1"/>
    <n v="0"/>
    <n v="0"/>
    <n v="0"/>
    <n v="0"/>
  </r>
  <r>
    <x v="730"/>
    <x v="154"/>
    <x v="0"/>
    <n v="2020"/>
    <n v="11546"/>
    <n v="4.4947222222222418"/>
    <n v="8.2621499999999966"/>
    <n v="4.4947222222222418"/>
    <n v="5.9201199999999981"/>
    <n v="1.341388888888889"/>
    <n v="4.4134255539449141"/>
    <n v="1"/>
    <n v="0"/>
    <n v="0"/>
    <n v="0"/>
    <n v="0"/>
  </r>
  <r>
    <x v="731"/>
    <x v="155"/>
    <x v="0"/>
    <n v="2020"/>
    <n v="10462"/>
    <n v="2.608611111111129"/>
    <n v="7.3996000000000022"/>
    <n v="2.608611111111129"/>
    <n v="5.5466900000000026"/>
    <n v="1.2050000000000001"/>
    <n v="4.6030622406639026"/>
    <n v="1"/>
    <n v="0"/>
    <n v="0"/>
    <n v="0"/>
    <n v="0"/>
  </r>
  <r>
    <x v="732"/>
    <x v="156"/>
    <x v="0"/>
    <n v="2020"/>
    <n v="9568"/>
    <n v="2.1102777777777781"/>
    <n v="6.7300200000000006"/>
    <n v="2.1102777777777781"/>
    <n v="6.163330000000002"/>
    <n v="1.499722222222222"/>
    <n v="4.1096477125393616"/>
    <n v="0"/>
    <n v="0"/>
    <n v="0"/>
    <n v="0"/>
    <n v="0"/>
  </r>
  <r>
    <x v="733"/>
    <x v="157"/>
    <x v="0"/>
    <n v="2020"/>
    <n v="13701"/>
    <n v="3.8541666666666661"/>
    <n v="10.085889999999999"/>
    <n v="3.8541666666666661"/>
    <n v="6.4339600000000043"/>
    <n v="1.346111111111111"/>
    <n v="4.7796648782501068"/>
    <n v="1"/>
    <n v="0"/>
    <n v="0"/>
    <n v="0"/>
    <n v="0"/>
  </r>
  <r>
    <x v="734"/>
    <x v="158"/>
    <x v="0"/>
    <n v="2020"/>
    <n v="13550"/>
    <n v="2.70888888888891"/>
    <n v="9.3741599999999998"/>
    <n v="2.70888888888891"/>
    <n v="8.7595900000000011"/>
    <n v="1.990833333333333"/>
    <n v="4.3999614901632498"/>
    <n v="1"/>
    <n v="0"/>
    <n v="0"/>
    <n v="0"/>
    <n v="0"/>
  </r>
  <r>
    <x v="735"/>
    <x v="159"/>
    <x v="0"/>
    <n v="2020"/>
    <n v="15252"/>
    <n v="4.6655555555555761"/>
    <n v="10.7173006"/>
    <n v="4.6655555555555761"/>
    <n v="7.3972389999999972"/>
    <n v="1.905555555555555"/>
    <n v="3.8819330029154515"/>
    <n v="1"/>
    <n v="0"/>
    <n v="0"/>
    <n v="0"/>
    <n v="0"/>
  </r>
  <r>
    <x v="736"/>
    <x v="160"/>
    <x v="0"/>
    <n v="2020"/>
    <n v="13923"/>
    <n v="4.3458333333333874"/>
    <n v="10.01393899"/>
    <n v="4.3444444444444983"/>
    <n v="7.8550376999999942"/>
    <n v="1.796944444444444"/>
    <n v="4.3713303014376237"/>
    <n v="1"/>
    <n v="0"/>
    <n v="0"/>
    <n v="0"/>
    <n v="0"/>
  </r>
  <r>
    <x v="737"/>
    <x v="161"/>
    <x v="0"/>
    <n v="2020"/>
    <n v="11256"/>
    <n v="3.531944444444457"/>
    <n v="8.2079600000000035"/>
    <n v="3.531944444444457"/>
    <n v="5.7209099999999999"/>
    <n v="1.277777777777777"/>
    <n v="4.4772339130434808"/>
    <n v="1"/>
    <n v="0"/>
    <n v="0"/>
    <n v="0"/>
    <n v="0"/>
  </r>
  <r>
    <x v="738"/>
    <x v="162"/>
    <x v="0"/>
    <n v="2020"/>
    <n v="10250"/>
    <n v="3.9275000000000029"/>
    <n v="6.9480690000000012"/>
    <n v="3.9275000000000029"/>
    <n v="4.7235090000000017"/>
    <n v="1.339444444444444"/>
    <n v="3.5264687681460001"/>
    <n v="1"/>
    <n v="0"/>
    <n v="0"/>
    <n v="0"/>
    <n v="0"/>
  </r>
  <r>
    <x v="739"/>
    <x v="163"/>
    <x v="0"/>
    <n v="2020"/>
    <n v="14184"/>
    <n v="3.326944444444476"/>
    <n v="10.700260000000011"/>
    <n v="3.326944444444476"/>
    <n v="9.3541800000000066"/>
    <n v="1.970277777777778"/>
    <n v="4.7476452840829015"/>
    <n v="1"/>
    <n v="0"/>
    <n v="0"/>
    <n v="0"/>
    <n v="0"/>
  </r>
  <r>
    <x v="740"/>
    <x v="164"/>
    <x v="0"/>
    <n v="2020"/>
    <n v="13844"/>
    <n v="4.3647222222222428"/>
    <n v="10.157304999999999"/>
    <n v="4.3647222222222428"/>
    <n v="7.9169949999999991"/>
    <n v="1.9163888888888889"/>
    <n v="4.1312048122916361"/>
    <n v="1"/>
    <n v="0"/>
    <n v="0"/>
    <n v="0"/>
    <n v="0"/>
  </r>
  <r>
    <x v="741"/>
    <x v="165"/>
    <x v="0"/>
    <n v="2020"/>
    <n v="14054"/>
    <n v="4.3938888888889496"/>
    <n v="10.55872000000001"/>
    <n v="4.3938888888889496"/>
    <n v="7.2370900000000002"/>
    <n v="1.3925000000000001"/>
    <n v="5.1971921005385999"/>
    <n v="1"/>
    <n v="0"/>
    <n v="0"/>
    <n v="0"/>
    <n v="1"/>
  </r>
  <r>
    <x v="742"/>
    <x v="166"/>
    <x v="0"/>
    <n v="2020"/>
    <n v="9996"/>
    <n v="2.9613888888888882"/>
    <n v="7.5322699999999996"/>
    <n v="3.0630555555555552"/>
    <n v="6.9237600000000006"/>
    <n v="1.5855555555555549"/>
    <n v="4.3667722494744243"/>
    <n v="0"/>
    <n v="0"/>
    <n v="0"/>
    <n v="0"/>
    <n v="0"/>
  </r>
  <r>
    <x v="743"/>
    <x v="167"/>
    <x v="0"/>
    <n v="2020"/>
    <n v="11878"/>
    <n v="2.775833333333356"/>
    <n v="7.9705199999999952"/>
    <n v="2.775833333333356"/>
    <n v="6.533279999999996"/>
    <n v="1.530555555555555"/>
    <n v="4.2685676950998177"/>
    <n v="1"/>
    <n v="0"/>
    <n v="0"/>
    <n v="0"/>
    <n v="0"/>
  </r>
  <r>
    <x v="744"/>
    <x v="168"/>
    <x v="0"/>
    <n v="2020"/>
    <n v="13563"/>
    <n v="4.8297222222222889"/>
    <n v="10.03126"/>
    <n v="4.8297222222222889"/>
    <n v="7.2527000000000079"/>
    <n v="1.5347222222222221"/>
    <n v="4.7257411764705939"/>
    <n v="1"/>
    <n v="0"/>
    <n v="0"/>
    <n v="0"/>
    <n v="0"/>
  </r>
  <r>
    <x v="745"/>
    <x v="169"/>
    <x v="0"/>
    <n v="2020"/>
    <n v="10481"/>
    <n v="3.3419444444444801"/>
    <n v="7.7111582900000029"/>
    <n v="3.3425000000000349"/>
    <n v="6.3943214200000016"/>
    <n v="1.4413888888888879"/>
    <n v="4.4362222223935284"/>
    <n v="1"/>
    <n v="0"/>
    <n v="0"/>
    <n v="0"/>
    <n v="0"/>
  </r>
  <r>
    <x v="746"/>
    <x v="170"/>
    <x v="0"/>
    <n v="2020"/>
    <n v="4111"/>
    <n v="1.7072222222222231"/>
    <n v="2.861831"/>
    <n v="1.7072222222222231"/>
    <n v="1.5495509999999999"/>
    <n v="0.48305555555555552"/>
    <s v=""/>
    <n v="0"/>
    <n v="0"/>
    <n v="0"/>
    <n v="0"/>
    <n v="0"/>
  </r>
  <r>
    <x v="747"/>
    <x v="171"/>
    <x v="0"/>
    <n v="2020"/>
    <n v="7404"/>
    <n v="2.8697222222222218"/>
    <n v="5.3871779999999987"/>
    <n v="2.8697222222222218"/>
    <n v="3.7363180000000011"/>
    <n v="1.1000000000000001"/>
    <n v="3.3966527272727278"/>
    <n v="0"/>
    <n v="0"/>
    <n v="0"/>
    <n v="0"/>
    <n v="0"/>
  </r>
  <r>
    <x v="748"/>
    <x v="172"/>
    <x v="0"/>
    <n v="2020"/>
    <n v="8681"/>
    <n v="2.7669444444444449"/>
    <n v="5.8217000000000017"/>
    <n v="2.7669444444444449"/>
    <n v="2.7292299999999989"/>
    <n v="0.78861111111111115"/>
    <s v=""/>
    <n v="0"/>
    <n v="0"/>
    <n v="0"/>
    <n v="0"/>
    <n v="0"/>
  </r>
  <r>
    <x v="749"/>
    <x v="173"/>
    <x v="0"/>
    <n v="2020"/>
    <n v="7307"/>
    <n v="4.2399999999999993"/>
    <n v="4.9898056929999992"/>
    <n v="4.2399999999999993"/>
    <n v="1.09373659"/>
    <n v="0.27499999999999991"/>
    <s v=""/>
    <n v="0"/>
    <n v="0"/>
    <n v="0"/>
    <n v="0"/>
    <n v="0"/>
  </r>
  <r>
    <x v="750"/>
    <x v="174"/>
    <x v="0"/>
    <n v="2020"/>
    <n v="8203"/>
    <n v="4.9897222222222224"/>
    <n v="5.5911789999999986"/>
    <n v="4.9897222222222224"/>
    <n v="1.4067000000000001"/>
    <n v="0.47694444444444439"/>
    <s v=""/>
    <n v="0"/>
    <n v="0"/>
    <n v="0"/>
    <n v="0"/>
    <n v="0"/>
  </r>
  <r>
    <x v="751"/>
    <x v="175"/>
    <x v="0"/>
    <n v="2020"/>
    <n v="9169"/>
    <n v="3.5766666666666671"/>
    <n v="5.90008"/>
    <n v="3.5766666666666671"/>
    <n v="2.7218"/>
    <n v="0.83944444444444444"/>
    <s v=""/>
    <n v="0"/>
    <n v="0"/>
    <n v="0"/>
    <n v="0"/>
    <n v="0"/>
  </r>
  <r>
    <x v="752"/>
    <x v="176"/>
    <x v="0"/>
    <n v="2020"/>
    <n v="9840"/>
    <n v="2.8563888888888949"/>
    <n v="6.3868210000000003"/>
    <n v="2.8563888888888949"/>
    <n v="4.9509130000000017"/>
    <n v="1.473611111111111"/>
    <n v="3.3597147596606991"/>
    <n v="0"/>
    <n v="0"/>
    <n v="0"/>
    <n v="0"/>
    <n v="0"/>
  </r>
  <r>
    <x v="753"/>
    <x v="177"/>
    <x v="0"/>
    <n v="2020"/>
    <n v="13793"/>
    <n v="3.6777777777777829"/>
    <n v="9.7331660000000007"/>
    <n v="3.677777777777782"/>
    <n v="6.9801479999999989"/>
    <n v="1.901111111111111"/>
    <n v="3.6716149620105201"/>
    <n v="1"/>
    <n v="0"/>
    <n v="0"/>
    <n v="0"/>
    <n v="0"/>
  </r>
  <r>
    <x v="754"/>
    <x v="178"/>
    <x v="0"/>
    <n v="2020"/>
    <n v="13498"/>
    <n v="3.7283333333333459"/>
    <n v="8.8655756360000026"/>
    <n v="3.729166666666679"/>
    <n v="6.2922863400000022"/>
    <n v="1.892222222222222"/>
    <n v="3.3253421644157384"/>
    <n v="1"/>
    <n v="0"/>
    <n v="0"/>
    <n v="0"/>
    <n v="0"/>
  </r>
  <r>
    <x v="755"/>
    <x v="179"/>
    <x v="0"/>
    <n v="2020"/>
    <n v="11075"/>
    <n v="2.435833333333334"/>
    <n v="6.8804500000000024"/>
    <n v="2.435833333333334"/>
    <n v="5.3776100000000024"/>
    <n v="1.482777777777778"/>
    <n v="3.6267133757961796"/>
    <n v="1"/>
    <n v="0"/>
    <n v="0"/>
    <n v="0"/>
    <n v="0"/>
  </r>
  <r>
    <x v="756"/>
    <x v="180"/>
    <x v="0"/>
    <n v="2020"/>
    <n v="12568"/>
    <n v="3.4719444444444458"/>
    <n v="8.0928330000000024"/>
    <n v="3.4719444444444458"/>
    <n v="5.3845530000000021"/>
    <n v="1.689722222222223"/>
    <n v="3.1866498109485448"/>
    <n v="1"/>
    <n v="0"/>
    <n v="0"/>
    <n v="0"/>
    <n v="0"/>
  </r>
  <r>
    <x v="757"/>
    <x v="181"/>
    <x v="0"/>
    <n v="2020"/>
    <n v="10142"/>
    <n v="2.891111111111111"/>
    <n v="6.4849799999999993"/>
    <n v="2.891111111111111"/>
    <n v="4.4833299999999996"/>
    <n v="1.4069444444444441"/>
    <n v="3.1865721618953606"/>
    <n v="1"/>
    <n v="0"/>
    <n v="0"/>
    <n v="0"/>
    <n v="0"/>
  </r>
  <r>
    <x v="758"/>
    <x v="182"/>
    <x v="0"/>
    <n v="2020"/>
    <n v="13302"/>
    <n v="4.1744444444444442"/>
    <n v="9.2330791799999972"/>
    <n v="4.1744444444444442"/>
    <n v="6.2800991800000006"/>
    <n v="1.545277777777778"/>
    <n v="4.0640584303433398"/>
    <n v="1"/>
    <n v="0"/>
    <n v="0"/>
    <n v="0"/>
    <n v="0"/>
  </r>
  <r>
    <x v="759"/>
    <x v="183"/>
    <x v="0"/>
    <n v="2020"/>
    <n v="16508"/>
    <n v="5.1341666666666743"/>
    <n v="10.633478"/>
    <n v="5.1341666666666743"/>
    <n v="7.138598"/>
    <n v="2.2686111111111109"/>
    <n v="3.1466821109342478"/>
    <n v="1"/>
    <n v="0"/>
    <n v="0"/>
    <n v="0"/>
    <n v="0"/>
  </r>
  <r>
    <x v="760"/>
    <x v="184"/>
    <x v="0"/>
    <n v="2020"/>
    <n v="10910"/>
    <n v="3.193333333333332"/>
    <n v="7.5145580000000001"/>
    <n v="3.193333333333332"/>
    <n v="6.245858000000001"/>
    <n v="1.6025"/>
    <n v="3.8975712948517947"/>
    <n v="1"/>
    <n v="0"/>
    <n v="0"/>
    <n v="0"/>
    <n v="0"/>
  </r>
  <r>
    <x v="761"/>
    <x v="185"/>
    <x v="1"/>
    <n v="2020"/>
    <n v="9670"/>
    <n v="3.491666666666668"/>
    <n v="6.4839999999999991"/>
    <n v="3.491666666666668"/>
    <n v="4.8345900000000004"/>
    <n v="1.378611111111111"/>
    <n v="3.506855530928874"/>
    <n v="0"/>
    <n v="0"/>
    <n v="0"/>
    <n v="0"/>
    <n v="0"/>
  </r>
  <r>
    <x v="762"/>
    <x v="186"/>
    <x v="1"/>
    <n v="2020"/>
    <n v="7240"/>
    <n v="3.2530555555555578"/>
    <n v="4.9396538999999979"/>
    <n v="3.2530555555555578"/>
    <n v="0.8164100000000003"/>
    <n v="0.25333333333333319"/>
    <s v=""/>
    <n v="0"/>
    <n v="0"/>
    <n v="0"/>
    <n v="0"/>
    <n v="0"/>
  </r>
  <r>
    <x v="763"/>
    <x v="187"/>
    <x v="1"/>
    <n v="2020"/>
    <n v="9087"/>
    <n v="3.175555555555563"/>
    <n v="6.0538122000000021"/>
    <n v="3.175555555555563"/>
    <n v="4.3451079999999997"/>
    <n v="1.1769444444444439"/>
    <n v="3.6918548029266005"/>
    <n v="0"/>
    <n v="0"/>
    <n v="0"/>
    <n v="0"/>
    <n v="0"/>
  </r>
  <r>
    <x v="764"/>
    <x v="188"/>
    <x v="1"/>
    <n v="2020"/>
    <n v="16411"/>
    <n v="4.2983333333333338"/>
    <n v="10.46302"/>
    <n v="4.2983333333333338"/>
    <n v="8.7893299999999996"/>
    <n v="2.4802777777777778"/>
    <n v="3.5436877589875686"/>
    <n v="1"/>
    <n v="0"/>
    <n v="0"/>
    <n v="0"/>
    <n v="0"/>
  </r>
  <r>
    <x v="765"/>
    <x v="189"/>
    <x v="1"/>
    <n v="2020"/>
    <n v="4007"/>
    <n v="1.9883333333333331"/>
    <n v="2.7747920000000001"/>
    <n v="1.9883333333333331"/>
    <n v="1.5664709999999999"/>
    <n v="0.35722222222222222"/>
    <s v=""/>
    <n v="0"/>
    <n v="0"/>
    <n v="0"/>
    <n v="0"/>
    <n v="0"/>
  </r>
  <r>
    <x v="766"/>
    <x v="190"/>
    <x v="1"/>
    <n v="2020"/>
    <n v="18936"/>
    <n v="4.5266666666666868"/>
    <n v="13.15751"/>
    <n v="4.5266666666666868"/>
    <n v="9.1597200000000001"/>
    <n v="2.12805555555556"/>
    <n v="4.3042673280250527"/>
    <n v="1"/>
    <n v="0"/>
    <n v="0"/>
    <n v="0"/>
    <n v="0"/>
  </r>
  <r>
    <x v="767"/>
    <x v="191"/>
    <x v="1"/>
    <n v="2020"/>
    <n v="10269"/>
    <n v="2.809722222222228"/>
    <n v="7.6606800000000019"/>
    <n v="2.809722222222228"/>
    <n v="6.9727100000000029"/>
    <n v="1.480555555555555"/>
    <n v="4.7095227016885595"/>
    <n v="1"/>
    <n v="0"/>
    <n v="0"/>
    <n v="0"/>
    <n v="0"/>
  </r>
  <r>
    <x v="768"/>
    <x v="192"/>
    <x v="1"/>
    <n v="2020"/>
    <n v="15920"/>
    <n v="6.7116666666666829"/>
    <n v="10.981417"/>
    <n v="6.7116666666666829"/>
    <n v="6.4738239999999996"/>
    <n v="1.6316666666666659"/>
    <n v="3.9676143003064368"/>
    <n v="1"/>
    <n v="0"/>
    <n v="0"/>
    <n v="0"/>
    <n v="0"/>
  </r>
  <r>
    <x v="769"/>
    <x v="193"/>
    <x v="1"/>
    <n v="2020"/>
    <n v="10448"/>
    <n v="3.0897222222222571"/>
    <n v="8.1545800000000082"/>
    <n v="3.0897222222222571"/>
    <n v="7.0745300000000064"/>
    <n v="1.428333333333333"/>
    <n v="4.9529964994165754"/>
    <n v="1"/>
    <n v="0"/>
    <n v="0"/>
    <n v="0"/>
    <n v="0"/>
  </r>
  <r>
    <x v="770"/>
    <x v="194"/>
    <x v="1"/>
    <n v="2020"/>
    <n v="9706"/>
    <n v="3.0055555555555742"/>
    <n v="6.6263499999999977"/>
    <n v="3.0055555555555742"/>
    <n v="4.824040000000001"/>
    <n v="1.1675"/>
    <n v="4.1319400428265531"/>
    <n v="0"/>
    <n v="0"/>
    <n v="0"/>
    <n v="0"/>
    <n v="0"/>
  </r>
  <r>
    <x v="771"/>
    <x v="195"/>
    <x v="1"/>
    <n v="2020"/>
    <n v="14354"/>
    <n v="5.5350000000000117"/>
    <n v="10.49015399999999"/>
    <n v="5.5350000000000117"/>
    <n v="6.6042099999999992"/>
    <n v="1.481111111111111"/>
    <n v="4.4589564891222802"/>
    <n v="1"/>
    <n v="0"/>
    <n v="0"/>
    <n v="0"/>
    <n v="0"/>
  </r>
  <r>
    <x v="772"/>
    <x v="196"/>
    <x v="1"/>
    <n v="2020"/>
    <n v="11090"/>
    <n v="4.6563888888889178"/>
    <n v="7.9850963999999998"/>
    <n v="4.6572222222222512"/>
    <n v="5.5519620000000014"/>
    <n v="1.430833333333333"/>
    <n v="3.8802297029702992"/>
    <n v="1"/>
    <n v="0"/>
    <n v="0"/>
    <n v="0"/>
    <n v="0"/>
  </r>
  <r>
    <x v="773"/>
    <x v="197"/>
    <x v="1"/>
    <n v="2020"/>
    <n v="14692"/>
    <n v="4.3833333333333666"/>
    <n v="10.56499"/>
    <n v="4.3833333333333666"/>
    <n v="8.8254100000000051"/>
    <n v="2.0811111111111131"/>
    <n v="4.2407202349172435"/>
    <n v="1"/>
    <n v="0"/>
    <n v="0"/>
    <n v="0"/>
    <n v="0"/>
  </r>
  <r>
    <x v="774"/>
    <x v="198"/>
    <x v="1"/>
    <n v="2020"/>
    <n v="15077"/>
    <n v="4.3408333333333324"/>
    <n v="11.087724"/>
    <n v="4.3408333333333324"/>
    <n v="10.218173999999999"/>
    <n v="2.5311111111111111"/>
    <n v="4.037030992098332"/>
    <n v="1"/>
    <n v="0"/>
    <n v="0"/>
    <n v="0"/>
    <n v="0"/>
  </r>
  <r>
    <x v="775"/>
    <x v="199"/>
    <x v="1"/>
    <n v="2020"/>
    <n v="17185"/>
    <n v="4.8941666666666874"/>
    <n v="11.513730000000001"/>
    <n v="4.8941666666666874"/>
    <n v="8.2190800000000017"/>
    <n v="1.995555555555556"/>
    <n v="4.1186926503340757"/>
    <n v="1"/>
    <n v="0"/>
    <n v="0"/>
    <n v="0"/>
    <n v="0"/>
  </r>
  <r>
    <x v="776"/>
    <x v="200"/>
    <x v="1"/>
    <n v="2020"/>
    <n v="13528"/>
    <n v="4.7075000000000307"/>
    <n v="9.1730700000000098"/>
    <n v="4.7075000000000307"/>
    <n v="6.2421900000000008"/>
    <n v="1.6052777777777769"/>
    <n v="3.888541962277213"/>
    <n v="1"/>
    <n v="0"/>
    <n v="0"/>
    <n v="0"/>
    <n v="0"/>
  </r>
  <r>
    <x v="777"/>
    <x v="201"/>
    <x v="1"/>
    <n v="2020"/>
    <n v="15122"/>
    <n v="4.1930555555555742"/>
    <n v="10.60191869999999"/>
    <n v="4.1930555555555742"/>
    <n v="9.3663999999999916"/>
    <n v="2.421388888888889"/>
    <n v="3.8681931857290315"/>
    <n v="1"/>
    <n v="0"/>
    <n v="0"/>
    <n v="0"/>
    <n v="0"/>
  </r>
  <r>
    <x v="778"/>
    <x v="202"/>
    <x v="1"/>
    <n v="2020"/>
    <n v="17022"/>
    <n v="4.7297222222222288"/>
    <n v="12.04383"/>
    <n v="4.7297222222222288"/>
    <n v="9.4619800000000058"/>
    <n v="2.4477777777777781"/>
    <n v="3.8655388107126667"/>
    <n v="1"/>
    <n v="0"/>
    <n v="0"/>
    <n v="0"/>
    <n v="0"/>
  </r>
  <r>
    <x v="779"/>
    <x v="203"/>
    <x v="1"/>
    <n v="2020"/>
    <n v="5746"/>
    <n v="2.696944444444445"/>
    <n v="3.7956699999999999"/>
    <n v="2.696944444444445"/>
    <n v="1.07064"/>
    <n v="0.32500000000000001"/>
    <s v=""/>
    <n v="0"/>
    <n v="0"/>
    <n v="0"/>
    <n v="0"/>
    <n v="0"/>
  </r>
  <r>
    <x v="780"/>
    <x v="204"/>
    <x v="1"/>
    <n v="2020"/>
    <n v="15223"/>
    <n v="4.1691666666666709"/>
    <n v="10.84639"/>
    <n v="4.1691666666666709"/>
    <n v="8.8891000000000027"/>
    <n v="2.0405555555555561"/>
    <n v="4.3562156275524098"/>
    <n v="1"/>
    <n v="0"/>
    <n v="0"/>
    <n v="0"/>
    <n v="0"/>
  </r>
  <r>
    <x v="781"/>
    <x v="205"/>
    <x v="1"/>
    <n v="2020"/>
    <n v="15357"/>
    <n v="3.5922222222222229"/>
    <n v="11.29550716"/>
    <n v="3.5922222222222229"/>
    <n v="8.9006172799999987"/>
    <n v="1.9077777777777769"/>
    <n v="4.6654371298776951"/>
    <n v="1"/>
    <n v="0"/>
    <n v="0"/>
    <n v="0"/>
    <n v="0"/>
  </r>
  <r>
    <x v="782"/>
    <x v="206"/>
    <x v="1"/>
    <n v="2020"/>
    <n v="10740"/>
    <n v="2.9197222222222252"/>
    <n v="7.9981429999999989"/>
    <n v="2.9197222222222252"/>
    <n v="6.7817499999999988"/>
    <n v="1.604166666666667"/>
    <n v="4.2275844155844142"/>
    <n v="1"/>
    <n v="0"/>
    <n v="0"/>
    <n v="0"/>
    <n v="0"/>
  </r>
  <r>
    <x v="783"/>
    <x v="207"/>
    <x v="1"/>
    <n v="2020"/>
    <n v="7237"/>
    <n v="2.8277777777777788"/>
    <n v="4.8928998219999986"/>
    <n v="2.8277777777777788"/>
    <n v="2.8117559500000011"/>
    <n v="0.7286111111111111"/>
    <s v=""/>
    <n v="0"/>
    <n v="0"/>
    <n v="0"/>
    <n v="0"/>
    <n v="0"/>
  </r>
  <r>
    <x v="784"/>
    <x v="208"/>
    <x v="1"/>
    <n v="2020"/>
    <n v="3821"/>
    <n v="2.108888888888889"/>
    <n v="2.7213799999999999"/>
    <n v="2.108888888888889"/>
    <n v="0.73651"/>
    <n v="0.19166666666666671"/>
    <s v=""/>
    <n v="0"/>
    <n v="0"/>
    <n v="0"/>
    <n v="0"/>
    <n v="0"/>
  </r>
  <r>
    <x v="785"/>
    <x v="209"/>
    <x v="1"/>
    <n v="2020"/>
    <n v="13883"/>
    <n v="3.6575000000000202"/>
    <n v="10.203811"/>
    <n v="3.6575000000000202"/>
    <n v="8.9746009999999998"/>
    <n v="2.0891666666666762"/>
    <n v="4.2957802951734942"/>
    <n v="1"/>
    <n v="0"/>
    <n v="0"/>
    <n v="0"/>
    <n v="0"/>
  </r>
  <r>
    <x v="786"/>
    <x v="210"/>
    <x v="1"/>
    <n v="2020"/>
    <n v="13861"/>
    <n v="3.798888888888893"/>
    <n v="10.081799999999999"/>
    <n v="3.798888888888893"/>
    <n v="8.4560099999999938"/>
    <n v="1.9697222222222219"/>
    <n v="4.2929961923565054"/>
    <n v="1"/>
    <n v="0"/>
    <n v="0"/>
    <n v="0"/>
    <n v="0"/>
  </r>
  <r>
    <x v="787"/>
    <x v="211"/>
    <x v="1"/>
    <n v="2020"/>
    <n v="9774"/>
    <n v="3.7372222222222331"/>
    <n v="6.5207190000000033"/>
    <n v="3.7372222222222331"/>
    <n v="4.0315499999999984"/>
    <n v="1.1225000000000001"/>
    <n v="3.5915812917594638"/>
    <n v="0"/>
    <n v="0"/>
    <n v="0"/>
    <n v="0"/>
    <n v="0"/>
  </r>
  <r>
    <x v="788"/>
    <x v="212"/>
    <x v="1"/>
    <n v="2020"/>
    <n v="11625"/>
    <n v="5.2730555555555672"/>
    <n v="7.7721920000000049"/>
    <n v="5.2730555555555672"/>
    <n v="3.3338999999999999"/>
    <n v="0.9063888888888888"/>
    <n v="3.6782224946368376"/>
    <n v="1"/>
    <n v="0"/>
    <n v="0"/>
    <n v="0"/>
    <n v="0"/>
  </r>
  <r>
    <x v="789"/>
    <x v="213"/>
    <x v="1"/>
    <n v="2020"/>
    <n v="4191"/>
    <n v="3.0988888888888888"/>
    <n v="2.692730000000001"/>
    <n v="3.0988888888888888"/>
    <n v="0.52202999999999999"/>
    <n v="0.14583333333333329"/>
    <s v=""/>
    <n v="0"/>
    <n v="0"/>
    <n v="0"/>
    <n v="0"/>
    <n v="0"/>
  </r>
  <r>
    <x v="790"/>
    <x v="62"/>
    <x v="2"/>
    <n v="2020"/>
    <n v="12029"/>
    <n v="4.9852777777777852"/>
    <n v="7.6729199999999986"/>
    <n v="4.9852777777777852"/>
    <n v="4.3354800000000022"/>
    <n v="1.344722222222223"/>
    <n v="3.2240710596984092"/>
    <n v="1"/>
    <n v="0"/>
    <n v="0"/>
    <n v="0"/>
    <n v="0"/>
  </r>
  <r>
    <x v="791"/>
    <x v="63"/>
    <x v="2"/>
    <n v="2020"/>
    <n v="4992"/>
    <n v="4.756666666666673"/>
    <n v="3.2480800000000012"/>
    <n v="4.756666666666673"/>
    <n v="0.86568000000000012"/>
    <n v="0.26111111111111102"/>
    <s v=""/>
    <n v="0"/>
    <n v="0"/>
    <n v="0"/>
    <n v="0"/>
    <n v="0"/>
  </r>
  <r>
    <x v="792"/>
    <x v="64"/>
    <x v="2"/>
    <n v="2020"/>
    <n v="14895"/>
    <n v="3.789166666666667"/>
    <n v="11.508381"/>
    <n v="3.789166666666667"/>
    <n v="10.400721000000001"/>
    <n v="2.218055555555555"/>
    <n v="4.6891165435191002"/>
    <n v="1"/>
    <n v="0"/>
    <n v="0"/>
    <n v="0"/>
    <n v="0"/>
  </r>
  <r>
    <x v="793"/>
    <x v="65"/>
    <x v="2"/>
    <n v="2020"/>
    <n v="4531"/>
    <n v="2.9708333333333332"/>
    <n v="3.1809759999999989"/>
    <n v="2.9708333333333332"/>
    <n v="1.7478610000000001"/>
    <n v="0.51138888888888889"/>
    <s v=""/>
    <n v="0"/>
    <n v="0"/>
    <n v="0"/>
    <n v="0"/>
    <n v="0"/>
  </r>
  <r>
    <x v="794"/>
    <x v="66"/>
    <x v="2"/>
    <n v="2020"/>
    <n v="8325"/>
    <n v="2.3008333333333328"/>
    <n v="6.3820636000000004"/>
    <n v="2.3008333333333328"/>
    <n v="5.1719499999999998"/>
    <n v="1.2347222222222221"/>
    <n v="4.1887559055118118"/>
    <n v="0"/>
    <n v="0"/>
    <n v="0"/>
    <n v="0"/>
    <n v="0"/>
  </r>
  <r>
    <x v="795"/>
    <x v="67"/>
    <x v="2"/>
    <n v="2020"/>
    <n v="13478"/>
    <n v="3.4319444444444809"/>
    <n v="10.92498999999999"/>
    <n v="3.4319444444444809"/>
    <n v="9.6484599999999929"/>
    <n v="1.868611111111111"/>
    <n v="5.1634392745651816"/>
    <n v="1"/>
    <n v="0"/>
    <n v="0"/>
    <n v="0"/>
    <n v="1"/>
  </r>
  <r>
    <x v="796"/>
    <x v="68"/>
    <x v="2"/>
    <n v="2020"/>
    <n v="13667"/>
    <n v="3.2130555555555551"/>
    <n v="10.44561"/>
    <n v="3.2130555555555551"/>
    <n v="8.7059700000000024"/>
    <n v="1.855"/>
    <n v="4.6932452830188689"/>
    <n v="1"/>
    <n v="0"/>
    <n v="0"/>
    <n v="0"/>
    <n v="0"/>
  </r>
  <r>
    <x v="797"/>
    <x v="69"/>
    <x v="2"/>
    <n v="2020"/>
    <n v="14873"/>
    <n v="3.5708333333333542"/>
    <n v="11.397709999999989"/>
    <n v="3.5708333333333542"/>
    <n v="9.4087299999999896"/>
    <n v="1.9977777777777781"/>
    <n v="4.7095978865405943"/>
    <n v="1"/>
    <n v="0"/>
    <n v="0"/>
    <n v="0"/>
    <n v="0"/>
  </r>
  <r>
    <x v="798"/>
    <x v="70"/>
    <x v="2"/>
    <n v="2020"/>
    <n v="15321"/>
    <n v="4.3702777777778321"/>
    <n v="10.14034"/>
    <n v="4.3702777777778321"/>
    <n v="7.4686499999999967"/>
    <n v="1.776111111111111"/>
    <n v="4.2050578667500771"/>
    <n v="1"/>
    <n v="0"/>
    <n v="0"/>
    <n v="0"/>
    <n v="0"/>
  </r>
  <r>
    <x v="799"/>
    <x v="71"/>
    <x v="2"/>
    <n v="2020"/>
    <n v="6179"/>
    <n v="3.4061111111111328"/>
    <n v="4.0713999999999997"/>
    <n v="3.4061111111111328"/>
    <n v="2.2849800000000009"/>
    <n v="0.51499999999999946"/>
    <s v=""/>
    <n v="0"/>
    <n v="0"/>
    <n v="0"/>
    <n v="0"/>
    <n v="0"/>
  </r>
  <r>
    <x v="800"/>
    <x v="72"/>
    <x v="2"/>
    <n v="2020"/>
    <n v="13365"/>
    <n v="4.2341666666667086"/>
    <n v="10.01381999999999"/>
    <n v="4.2341666666667086"/>
    <n v="8.1728999999999949"/>
    <n v="1.8216666666666661"/>
    <n v="4.4864958828911243"/>
    <n v="1"/>
    <n v="0"/>
    <n v="0"/>
    <n v="0"/>
    <n v="0"/>
  </r>
  <r>
    <x v="801"/>
    <x v="73"/>
    <x v="2"/>
    <n v="2020"/>
    <n v="6116"/>
    <n v="2.6422222222222218"/>
    <n v="4.6499599999999983"/>
    <n v="2.6422222222222218"/>
    <n v="3.6662599999999999"/>
    <n v="0.84111111111111125"/>
    <n v="4.3588295904887708"/>
    <n v="0"/>
    <n v="0"/>
    <n v="0"/>
    <n v="0"/>
    <n v="0"/>
  </r>
  <r>
    <x v="802"/>
    <x v="74"/>
    <x v="2"/>
    <n v="2020"/>
    <n v="14180"/>
    <n v="3.524166666666682"/>
    <n v="9.1494199999999992"/>
    <n v="3.524166666666682"/>
    <n v="7.9388799999999984"/>
    <n v="1.9977777777777781"/>
    <n v="3.9738553948832021"/>
    <n v="1"/>
    <n v="0"/>
    <n v="0"/>
    <n v="0"/>
    <n v="0"/>
  </r>
  <r>
    <x v="803"/>
    <x v="75"/>
    <x v="2"/>
    <n v="2020"/>
    <n v="12504"/>
    <n v="3.277500000000019"/>
    <n v="9.1708999999999996"/>
    <n v="3.277500000000019"/>
    <n v="7.903249999999999"/>
    <n v="1.8283333333333329"/>
    <n v="4.3226526891522337"/>
    <n v="1"/>
    <n v="0"/>
    <n v="0"/>
    <n v="0"/>
    <n v="0"/>
  </r>
  <r>
    <x v="804"/>
    <x v="76"/>
    <x v="2"/>
    <n v="2020"/>
    <n v="12487"/>
    <n v="2.688333333333353"/>
    <n v="9.9553299999999965"/>
    <n v="2.688333333333353"/>
    <n v="9.3054099999999984"/>
    <n v="1.81111111111111"/>
    <n v="5.1379564417177939"/>
    <n v="1"/>
    <n v="0"/>
    <n v="0"/>
    <n v="0"/>
    <n v="1"/>
  </r>
  <r>
    <x v="805"/>
    <x v="77"/>
    <x v="2"/>
    <n v="2020"/>
    <n v="1947"/>
    <n v="1.2155555555555559"/>
    <n v="1.1916199999999999"/>
    <n v="1.2155555555555559"/>
    <n v="5.6599999999999998E-2"/>
    <n v="1.555555555555556E-2"/>
    <s v=""/>
    <n v="0"/>
    <n v="0"/>
    <n v="1"/>
    <n v="1"/>
    <n v="0"/>
  </r>
  <r>
    <x v="806"/>
    <x v="78"/>
    <x v="2"/>
    <n v="2020"/>
    <n v="12819"/>
    <n v="2.7463888888888892"/>
    <n v="9.9099200000000032"/>
    <n v="2.7463888888888892"/>
    <n v="9.367460000000003"/>
    <n v="1.9097222222222221"/>
    <n v="4.9051426909090932"/>
    <n v="1"/>
    <n v="0"/>
    <n v="0"/>
    <n v="0"/>
    <n v="0"/>
  </r>
  <r>
    <x v="807"/>
    <x v="79"/>
    <x v="2"/>
    <n v="2020"/>
    <n v="11283"/>
    <n v="2.4158333333333331"/>
    <n v="8.9502100000000002"/>
    <n v="2.4158333333333331"/>
    <n v="8.5217899999999993"/>
    <n v="1.8319444444444439"/>
    <n v="4.6517731614859752"/>
    <n v="1"/>
    <n v="0"/>
    <n v="0"/>
    <n v="0"/>
    <n v="0"/>
  </r>
  <r>
    <x v="808"/>
    <x v="80"/>
    <x v="2"/>
    <n v="2020"/>
    <n v="1217"/>
    <n v="1.3433333333333339"/>
    <n v="0.79394999999999993"/>
    <n v="1.3433333333333339"/>
    <n v="6.207E-2"/>
    <n v="1.4166666666666669E-2"/>
    <s v=""/>
    <n v="0"/>
    <n v="0"/>
    <n v="1"/>
    <n v="1"/>
    <n v="0"/>
  </r>
  <r>
    <x v="809"/>
    <x v="81"/>
    <x v="2"/>
    <n v="2020"/>
    <n v="13316"/>
    <n v="3.495277777777777"/>
    <n v="9.6414899999999975"/>
    <n v="3.495277777777777"/>
    <n v="8.3400399999999983"/>
    <n v="1.9869444444444451"/>
    <n v="4.1974198238501303"/>
    <n v="1"/>
    <n v="0"/>
    <n v="0"/>
    <n v="0"/>
    <n v="0"/>
  </r>
  <r>
    <x v="810"/>
    <x v="82"/>
    <x v="2"/>
    <n v="2020"/>
    <n v="18792"/>
    <n v="4.5705555555556199"/>
    <n v="13.857519999999999"/>
    <n v="4.5705555555556199"/>
    <n v="11.71448"/>
    <n v="2.6225000000000209"/>
    <n v="4.4669132507149314"/>
    <n v="1"/>
    <n v="0"/>
    <n v="0"/>
    <n v="0"/>
    <n v="0"/>
  </r>
  <r>
    <x v="811"/>
    <x v="83"/>
    <x v="2"/>
    <n v="2020"/>
    <n v="3143"/>
    <n v="2.4513888888888888"/>
    <n v="2.02475"/>
    <n v="2.4513888888888888"/>
    <n v="0.27189000000000008"/>
    <n v="7.0277777777777772E-2"/>
    <s v=""/>
    <n v="0"/>
    <n v="0"/>
    <n v="0"/>
    <n v="0"/>
    <n v="0"/>
  </r>
  <r>
    <x v="812"/>
    <x v="84"/>
    <x v="2"/>
    <n v="2020"/>
    <n v="5380"/>
    <n v="2.0841666666666669"/>
    <n v="3.971020000000002"/>
    <n v="2.0841666666666669"/>
    <n v="3.2743700000000011"/>
    <n v="0.7377777777777772"/>
    <n v="4.4381521084337399"/>
    <n v="0"/>
    <n v="0"/>
    <n v="0"/>
    <n v="0"/>
    <n v="0"/>
  </r>
  <r>
    <x v="813"/>
    <x v="85"/>
    <x v="2"/>
    <n v="2020"/>
    <n v="8095"/>
    <n v="2.9191666666666829"/>
    <n v="5.5338300000000018"/>
    <n v="2.9191666666666829"/>
    <n v="4.3735300000000006"/>
    <n v="1.0813888888888881"/>
    <n v="4.0443637297713879"/>
    <n v="0"/>
    <n v="0"/>
    <n v="0"/>
    <n v="0"/>
    <n v="0"/>
  </r>
  <r>
    <x v="814"/>
    <x v="86"/>
    <x v="2"/>
    <n v="2020"/>
    <n v="12350"/>
    <n v="2.4736111111111119"/>
    <n v="9.3830300000000015"/>
    <n v="2.4736111111111119"/>
    <n v="8.8620300000000007"/>
    <n v="1.885833333333333"/>
    <n v="4.699264692885551"/>
    <n v="1"/>
    <n v="0"/>
    <n v="0"/>
    <n v="0"/>
    <n v="0"/>
  </r>
  <r>
    <x v="815"/>
    <x v="87"/>
    <x v="2"/>
    <n v="2020"/>
    <n v="13903"/>
    <n v="3.5791666666666968"/>
    <n v="10.17245"/>
    <n v="3.5791666666666968"/>
    <n v="9.2491700000000066"/>
    <n v="2.1533333333333342"/>
    <n v="4.2952801857585152"/>
    <n v="1"/>
    <n v="0"/>
    <n v="0"/>
    <n v="0"/>
    <n v="0"/>
  </r>
  <r>
    <x v="816"/>
    <x v="88"/>
    <x v="2"/>
    <n v="2020"/>
    <n v="12330"/>
    <n v="2.3102777777777872"/>
    <n v="9.2927400000000038"/>
    <n v="2.3102777777777872"/>
    <n v="9.0053300000000043"/>
    <n v="2"/>
    <n v="4.5026650000000021"/>
    <n v="1"/>
    <n v="0"/>
    <n v="0"/>
    <n v="0"/>
    <n v="0"/>
  </r>
  <r>
    <x v="817"/>
    <x v="89"/>
    <x v="2"/>
    <n v="2020"/>
    <n v="10958"/>
    <n v="3.194166666666685"/>
    <n v="7.9000700000000004"/>
    <n v="3.194166666666685"/>
    <n v="6.7607200000000018"/>
    <n v="1.504166666666666"/>
    <n v="4.4946614958448787"/>
    <n v="1"/>
    <n v="0"/>
    <n v="0"/>
    <n v="0"/>
    <n v="0"/>
  </r>
  <r>
    <x v="818"/>
    <x v="90"/>
    <x v="2"/>
    <n v="2020"/>
    <n v="9463"/>
    <n v="2.5738888888888889"/>
    <n v="6.9719100000000012"/>
    <n v="2.5738888888888889"/>
    <n v="6.0396599999999996"/>
    <n v="1.3644444444444439"/>
    <n v="4.4264609120521188"/>
    <n v="0"/>
    <n v="0"/>
    <n v="0"/>
    <n v="0"/>
    <n v="0"/>
  </r>
  <r>
    <x v="819"/>
    <x v="91"/>
    <x v="2"/>
    <n v="2020"/>
    <n v="9778"/>
    <n v="2.0236111111111108"/>
    <n v="6.9357799999999994"/>
    <n v="2.0236111111111108"/>
    <n v="6.5070499999999996"/>
    <n v="1.539166666666667"/>
    <n v="4.2276448294531663"/>
    <n v="0"/>
    <n v="0"/>
    <n v="0"/>
    <n v="0"/>
    <n v="0"/>
  </r>
  <r>
    <x v="820"/>
    <x v="153"/>
    <x v="2"/>
    <n v="2020"/>
    <n v="12994"/>
    <n v="3.500555555555585"/>
    <n v="8.9359700000000082"/>
    <n v="3.500555555555585"/>
    <n v="7.2833800000000064"/>
    <n v="1.7827777777777769"/>
    <n v="4.0854110314739849"/>
    <n v="1"/>
    <n v="0"/>
    <n v="0"/>
    <n v="0"/>
    <n v="0"/>
  </r>
  <r>
    <x v="821"/>
    <x v="154"/>
    <x v="3"/>
    <n v="2020"/>
    <n v="10291"/>
    <n v="2.283333333333347"/>
    <n v="6.7006000000000014"/>
    <n v="2.283333333333347"/>
    <n v="6.2155200000000024"/>
    <n v="1.7386111111111111"/>
    <n v="3.5749915321936427"/>
    <n v="1"/>
    <n v="0"/>
    <n v="0"/>
    <n v="0"/>
    <n v="0"/>
  </r>
  <r>
    <x v="822"/>
    <x v="155"/>
    <x v="3"/>
    <n v="2020"/>
    <n v="9707"/>
    <n v="2.8636111111111808"/>
    <n v="6.2784200000000006"/>
    <n v="2.8636111111111808"/>
    <n v="4.5610800000000031"/>
    <n v="1.2083333333333319"/>
    <n v="3.7746868965517311"/>
    <n v="0"/>
    <n v="0"/>
    <n v="0"/>
    <n v="0"/>
    <n v="0"/>
  </r>
  <r>
    <x v="823"/>
    <x v="156"/>
    <x v="3"/>
    <n v="2020"/>
    <n v="10451"/>
    <n v="2.6805555555555749"/>
    <n v="7.7089399999999992"/>
    <n v="2.6805555555555749"/>
    <n v="6.6535599999999997"/>
    <n v="1.472499999999999"/>
    <n v="4.5185466893039079"/>
    <n v="1"/>
    <n v="0"/>
    <n v="0"/>
    <n v="0"/>
    <n v="0"/>
  </r>
  <r>
    <x v="824"/>
    <x v="157"/>
    <x v="3"/>
    <n v="2020"/>
    <n v="10526"/>
    <n v="2.7963888888889059"/>
    <n v="7.4292600000000011"/>
    <n v="2.7963888888889059"/>
    <n v="6.3402400000000014"/>
    <n v="1.4561111111111109"/>
    <n v="4.3542281571919128"/>
    <n v="1"/>
    <n v="0"/>
    <n v="0"/>
    <n v="0"/>
    <n v="0"/>
  </r>
  <r>
    <x v="825"/>
    <x v="158"/>
    <x v="3"/>
    <n v="2020"/>
    <n v="12052"/>
    <n v="3.5183333333333451"/>
    <n v="9.0316500000000026"/>
    <n v="3.5183333333333451"/>
    <n v="8.0212899999999987"/>
    <n v="1.756944444444444"/>
    <n v="4.5654773122529653"/>
    <n v="1"/>
    <n v="0"/>
    <n v="0"/>
    <n v="0"/>
    <n v="0"/>
  </r>
  <r>
    <x v="826"/>
    <x v="159"/>
    <x v="3"/>
    <n v="2020"/>
    <n v="10108"/>
    <n v="2.1736111111111271"/>
    <n v="7.4450600000000016"/>
    <n v="2.1736111111111271"/>
    <n v="6.9592699999999983"/>
    <n v="1.6483333333333321"/>
    <n v="4.2220040444893856"/>
    <n v="1"/>
    <n v="0"/>
    <n v="0"/>
    <n v="0"/>
    <n v="0"/>
  </r>
  <r>
    <x v="827"/>
    <x v="160"/>
    <x v="3"/>
    <n v="2020"/>
    <n v="14283"/>
    <n v="3.0005555555555761"/>
    <n v="10.41972"/>
    <n v="3.0005555555555761"/>
    <n v="10.012309999999999"/>
    <n v="2.3413888888889098"/>
    <n v="4.2762268359235582"/>
    <n v="1"/>
    <n v="0"/>
    <n v="0"/>
    <n v="0"/>
    <n v="0"/>
  </r>
  <r>
    <x v="828"/>
    <x v="161"/>
    <x v="3"/>
    <n v="2020"/>
    <n v="11038"/>
    <n v="2.6900000000000222"/>
    <n v="8.0938799999999986"/>
    <n v="2.6900000000000222"/>
    <n v="7.026489999999999"/>
    <n v="1.683888888888889"/>
    <n v="4.1727753216760135"/>
    <n v="1"/>
    <n v="0"/>
    <n v="0"/>
    <n v="0"/>
    <n v="0"/>
  </r>
  <r>
    <x v="829"/>
    <x v="162"/>
    <x v="3"/>
    <n v="2020"/>
    <n v="5927"/>
    <n v="1.408611111111111"/>
    <n v="4.2561299999999989"/>
    <n v="1.408611111111111"/>
    <n v="4.0597200000000004"/>
    <n v="1.007222222222222"/>
    <n v="4.0306100386100399"/>
    <n v="0"/>
    <n v="0"/>
    <n v="0"/>
    <n v="0"/>
    <n v="0"/>
  </r>
  <r>
    <x v="830"/>
    <x v="163"/>
    <x v="3"/>
    <n v="2020"/>
    <n v="13788"/>
    <n v="2.6191666666666822"/>
    <n v="10.51353000000001"/>
    <n v="2.6191666666666822"/>
    <n v="10.31293000000001"/>
    <n v="2.260833333333343"/>
    <n v="4.561561371175805"/>
    <n v="1"/>
    <n v="0"/>
    <n v="0"/>
    <n v="0"/>
    <n v="0"/>
  </r>
  <r>
    <x v="831"/>
    <x v="164"/>
    <x v="3"/>
    <n v="2020"/>
    <n v="10784"/>
    <n v="2.8838888888889622"/>
    <n v="7.6116199999999967"/>
    <n v="2.8838888888889622"/>
    <n v="6.7034899999999942"/>
    <n v="1.55"/>
    <n v="4.3248322580645127"/>
    <n v="1"/>
    <n v="0"/>
    <n v="0"/>
    <n v="0"/>
    <n v="0"/>
  </r>
  <r>
    <x v="832"/>
    <x v="165"/>
    <x v="3"/>
    <n v="2020"/>
    <n v="7367"/>
    <n v="1.7313888888888891"/>
    <n v="5.5350899999999914"/>
    <n v="1.7313888888888891"/>
    <n v="5.2800399999999934"/>
    <n v="1.205277777777777"/>
    <n v="4.3807660751325166"/>
    <n v="0"/>
    <n v="0"/>
    <n v="0"/>
    <n v="0"/>
    <n v="0"/>
  </r>
  <r>
    <x v="833"/>
    <x v="166"/>
    <x v="3"/>
    <n v="2020"/>
    <n v="10157"/>
    <n v="1.7913888888888889"/>
    <n v="7.472410000000008"/>
    <n v="1.7913888888888889"/>
    <n v="7.4252700000000083"/>
    <n v="1.7283333333333331"/>
    <n v="4.2962025072324064"/>
    <n v="1"/>
    <n v="0"/>
    <n v="0"/>
    <n v="0"/>
    <n v="0"/>
  </r>
  <r>
    <x v="834"/>
    <x v="167"/>
    <x v="3"/>
    <n v="2020"/>
    <n v="10127"/>
    <n v="2.240555555555567"/>
    <n v="7.4583999999999966"/>
    <n v="2.240555555555567"/>
    <n v="6.9378299999999964"/>
    <n v="1.5358333333333329"/>
    <n v="4.5173065653825271"/>
    <n v="1"/>
    <n v="0"/>
    <n v="0"/>
    <n v="0"/>
    <n v="0"/>
  </r>
  <r>
    <x v="835"/>
    <x v="168"/>
    <x v="3"/>
    <n v="2020"/>
    <n v="12331"/>
    <n v="2.2452777777777779"/>
    <n v="9.3007400000000082"/>
    <n v="2.2452777777777779"/>
    <n v="9.1788200000000089"/>
    <n v="2.1469444444444452"/>
    <n v="4.2752946047354143"/>
    <n v="1"/>
    <n v="0"/>
    <n v="0"/>
    <n v="0"/>
    <n v="0"/>
  </r>
  <r>
    <x v="836"/>
    <x v="169"/>
    <x v="3"/>
    <n v="2020"/>
    <n v="15410"/>
    <n v="3.1977777777777789"/>
    <n v="11.41961"/>
    <n v="3.1977777777777789"/>
    <n v="11.01516"/>
    <n v="2.4977777777777792"/>
    <n v="4.4099839857651224"/>
    <n v="1"/>
    <n v="0"/>
    <n v="0"/>
    <n v="0"/>
    <n v="0"/>
  </r>
  <r>
    <x v="837"/>
    <x v="170"/>
    <x v="3"/>
    <n v="2020"/>
    <n v="4282"/>
    <n v="1.262777777777778"/>
    <n v="3.0831"/>
    <n v="1.262777777777778"/>
    <n v="2.8427799999999999"/>
    <n v="0.63249999999999995"/>
    <s v=""/>
    <n v="0"/>
    <n v="0"/>
    <n v="0"/>
    <n v="0"/>
    <n v="0"/>
  </r>
  <r>
    <x v="838"/>
    <x v="171"/>
    <x v="3"/>
    <n v="2020"/>
    <n v="10799"/>
    <n v="2.3155555555555591"/>
    <n v="7.6067600000000004"/>
    <n v="2.3155555555555591"/>
    <n v="6.70059"/>
    <n v="1.556388888888889"/>
    <n v="4.3052157772621804"/>
    <n v="1"/>
    <n v="0"/>
    <n v="0"/>
    <n v="0"/>
    <n v="0"/>
  </r>
  <r>
    <x v="839"/>
    <x v="172"/>
    <x v="3"/>
    <n v="2020"/>
    <n v="16771"/>
    <n v="3.425555555555559"/>
    <n v="12.01654000000001"/>
    <n v="3.425555555555559"/>
    <n v="11.28128000000001"/>
    <n v="2.6588888888888889"/>
    <n v="4.2428549937317213"/>
    <n v="1"/>
    <n v="0"/>
    <n v="0"/>
    <n v="0"/>
    <n v="0"/>
  </r>
  <r>
    <x v="840"/>
    <x v="173"/>
    <x v="3"/>
    <n v="2020"/>
    <n v="9041"/>
    <n v="1.589444444444444"/>
    <n v="6.5131999999999994"/>
    <n v="1.589444444444444"/>
    <n v="6.4070099999999988"/>
    <n v="1.5047222222222221"/>
    <n v="4.2579353885914708"/>
    <n v="0"/>
    <n v="0"/>
    <n v="0"/>
    <n v="0"/>
    <n v="0"/>
  </r>
  <r>
    <x v="841"/>
    <x v="174"/>
    <x v="3"/>
    <n v="2020"/>
    <n v="10386"/>
    <n v="2.2841666666666911"/>
    <n v="7.5097900000000042"/>
    <n v="2.2841666666666911"/>
    <n v="7.189180000000003"/>
    <n v="1.655833333333333"/>
    <n v="4.3417292400603955"/>
    <n v="1"/>
    <n v="0"/>
    <n v="0"/>
    <n v="0"/>
    <n v="0"/>
  </r>
  <r>
    <x v="842"/>
    <x v="175"/>
    <x v="3"/>
    <n v="2020"/>
    <n v="12819"/>
    <n v="2.540000000000012"/>
    <n v="9.2949940000000009"/>
    <n v="2.540000000000012"/>
    <n v="8.9851840000000021"/>
    <n v="2.0675000000000079"/>
    <n v="4.3459172914147368"/>
    <n v="1"/>
    <n v="0"/>
    <n v="0"/>
    <n v="0"/>
    <n v="0"/>
  </r>
  <r>
    <x v="843"/>
    <x v="176"/>
    <x v="3"/>
    <n v="2020"/>
    <n v="10298"/>
    <n v="2.309166666666667"/>
    <n v="7.5874200000000078"/>
    <n v="2.309166666666667"/>
    <n v="7.2745700000000078"/>
    <n v="1.6969444444444439"/>
    <n v="4.2868639711900531"/>
    <n v="1"/>
    <n v="0"/>
    <n v="0"/>
    <n v="0"/>
    <n v="0"/>
  </r>
  <r>
    <x v="844"/>
    <x v="177"/>
    <x v="3"/>
    <n v="2020"/>
    <n v="10286"/>
    <n v="1.898611111111111"/>
    <n v="6.8714799999999974"/>
    <n v="1.898611111111111"/>
    <n v="6.3707599999999998"/>
    <n v="1.617499999999999"/>
    <n v="3.9386460587326142"/>
    <n v="1"/>
    <n v="0"/>
    <n v="0"/>
    <n v="0"/>
    <n v="0"/>
  </r>
  <r>
    <x v="845"/>
    <x v="178"/>
    <x v="3"/>
    <n v="2020"/>
    <n v="13450"/>
    <n v="3.9100000000000521"/>
    <n v="8.9792800000000064"/>
    <n v="3.9100000000000521"/>
    <n v="6.9418800000000056"/>
    <n v="1.679999999999999"/>
    <n v="4.1320714285714342"/>
    <n v="1"/>
    <n v="0"/>
    <n v="0"/>
    <n v="0"/>
    <n v="0"/>
  </r>
  <r>
    <x v="846"/>
    <x v="179"/>
    <x v="3"/>
    <n v="2020"/>
    <n v="11098"/>
    <n v="2.9116666666667301"/>
    <n v="7.3035299999999994"/>
    <n v="2.9116666666667301"/>
    <n v="6.4869499999999993"/>
    <n v="1.645277777777777"/>
    <n v="3.9427688671281462"/>
    <n v="1"/>
    <n v="0"/>
    <n v="0"/>
    <n v="0"/>
    <n v="0"/>
  </r>
  <r>
    <x v="847"/>
    <x v="180"/>
    <x v="3"/>
    <n v="2020"/>
    <n v="10721"/>
    <n v="2.4350000000000018"/>
    <n v="7.3953199999999946"/>
    <n v="2.4350000000000018"/>
    <n v="6.8208899999999959"/>
    <n v="1.662222222222222"/>
    <n v="4.1034766042780726"/>
    <n v="1"/>
    <n v="0"/>
    <n v="0"/>
    <n v="0"/>
    <n v="0"/>
  </r>
  <r>
    <x v="848"/>
    <x v="181"/>
    <x v="3"/>
    <n v="2020"/>
    <n v="10354"/>
    <n v="1.9986111111111109"/>
    <n v="6.7765600000000017"/>
    <n v="1.9986111111111109"/>
    <n v="6.6758400000000009"/>
    <n v="1.6661111111111111"/>
    <n v="4.0068396132044022"/>
    <n v="1"/>
    <n v="0"/>
    <n v="0"/>
    <n v="0"/>
    <n v="0"/>
  </r>
  <r>
    <x v="849"/>
    <x v="182"/>
    <x v="3"/>
    <n v="2020"/>
    <n v="10041"/>
    <n v="2.6722222222222851"/>
    <n v="6.8525700000000027"/>
    <n v="2.6722222222222851"/>
    <n v="6.0959300000000036"/>
    <n v="1.563055555555555"/>
    <n v="3.9000085303003416"/>
    <n v="1"/>
    <n v="0"/>
    <n v="0"/>
    <n v="0"/>
    <n v="0"/>
  </r>
  <r>
    <x v="850"/>
    <x v="183"/>
    <x v="3"/>
    <n v="2020"/>
    <n v="6967"/>
    <n v="1.2452777777777779"/>
    <n v="5.1118600000000001"/>
    <n v="1.2452777777777779"/>
    <n v="5.0183499999999999"/>
    <n v="1.1227777777777781"/>
    <n v="4.469584364176149"/>
    <n v="0"/>
    <n v="0"/>
    <n v="0"/>
    <n v="0"/>
    <n v="0"/>
  </r>
  <r>
    <x v="851"/>
    <x v="123"/>
    <x v="4"/>
    <n v="2020"/>
    <n v="10871"/>
    <n v="2.366944444444453"/>
    <n v="7.3520299999999992"/>
    <n v="2.366944444444453"/>
    <n v="6.5938200000000018"/>
    <n v="1.6669444444444439"/>
    <n v="3.9556327278786894"/>
    <n v="1"/>
    <n v="0"/>
    <n v="0"/>
    <n v="0"/>
    <n v="0"/>
  </r>
  <r>
    <x v="852"/>
    <x v="124"/>
    <x v="4"/>
    <n v="2020"/>
    <n v="10687"/>
    <n v="2.0458333333333361"/>
    <n v="6.8597200000000003"/>
    <n v="2.0458333333333361"/>
    <n v="6.368940000000002"/>
    <n v="1.666388888888888"/>
    <n v="3.8220010001666975"/>
    <n v="1"/>
    <n v="0"/>
    <n v="0"/>
    <n v="0"/>
    <n v="0"/>
  </r>
  <r>
    <x v="853"/>
    <x v="125"/>
    <x v="4"/>
    <n v="2020"/>
    <n v="13701"/>
    <n v="3.1763888888889009"/>
    <n v="8.7554000000000016"/>
    <n v="3.1763888888889009"/>
    <n v="7.5595600000000003"/>
    <n v="1.94"/>
    <n v="3.8966804123711341"/>
    <n v="1"/>
    <n v="0"/>
    <n v="0"/>
    <n v="0"/>
    <n v="0"/>
  </r>
  <r>
    <x v="854"/>
    <x v="126"/>
    <x v="4"/>
    <n v="2020"/>
    <n v="12560"/>
    <n v="2.4575"/>
    <n v="8.8423400000000019"/>
    <n v="2.4575"/>
    <n v="8.6287200000000048"/>
    <n v="2.06"/>
    <n v="4.1886990291262158"/>
    <n v="1"/>
    <n v="0"/>
    <n v="0"/>
    <n v="0"/>
    <n v="0"/>
  </r>
  <r>
    <x v="855"/>
    <x v="127"/>
    <x v="4"/>
    <n v="2020"/>
    <n v="13490"/>
    <n v="2.395555555555569"/>
    <n v="9.1067900000000108"/>
    <n v="2.395555555555569"/>
    <n v="9.0510500000000071"/>
    <n v="2.2597222222222331"/>
    <n v="4.0053816840811152"/>
    <n v="1"/>
    <n v="0"/>
    <n v="0"/>
    <n v="0"/>
    <n v="0"/>
  </r>
  <r>
    <x v="856"/>
    <x v="128"/>
    <x v="4"/>
    <n v="2020"/>
    <n v="7405"/>
    <n v="3.500555555555565"/>
    <n v="5.06297"/>
    <n v="3.500555555555565"/>
    <n v="3.6731199999999991"/>
    <n v="0.93583333333333329"/>
    <n v="3.924972395369545"/>
    <n v="0"/>
    <n v="0"/>
    <n v="0"/>
    <n v="0"/>
    <n v="0"/>
  </r>
  <r>
    <x v="857"/>
    <x v="129"/>
    <x v="4"/>
    <n v="2020"/>
    <n v="3029"/>
    <n v="1.4555555555555559"/>
    <n v="1.9880199999999999"/>
    <n v="1.4555555555555559"/>
    <n v="0.55699999999999994"/>
    <n v="0.17"/>
    <s v=""/>
    <n v="0"/>
    <n v="0"/>
    <n v="0"/>
    <n v="0"/>
    <n v="0"/>
  </r>
  <r>
    <x v="858"/>
    <x v="130"/>
    <x v="4"/>
    <n v="2020"/>
    <n v="11558"/>
    <n v="2.5319444444444579"/>
    <n v="8.6390399999999907"/>
    <n v="2.5319444444444579"/>
    <n v="8.1764299999999892"/>
    <n v="1.7547222222222221"/>
    <n v="4.6596719962007223"/>
    <n v="1"/>
    <n v="0"/>
    <n v="0"/>
    <n v="0"/>
    <n v="0"/>
  </r>
  <r>
    <x v="859"/>
    <x v="131"/>
    <x v="4"/>
    <n v="2020"/>
    <n v="7338"/>
    <n v="2.1213888888888892"/>
    <n v="5.6175599999999983"/>
    <n v="2.1213888888888892"/>
    <n v="4.8726399999999979"/>
    <n v="1.020833333333333"/>
    <n v="4.7731983673469385"/>
    <n v="0"/>
    <n v="0"/>
    <n v="0"/>
    <n v="0"/>
    <n v="0"/>
  </r>
  <r>
    <x v="860"/>
    <x v="132"/>
    <x v="4"/>
    <n v="2020"/>
    <n v="13451"/>
    <n v="2.7850000000000419"/>
    <n v="9.26508000000001"/>
    <n v="2.7850000000000419"/>
    <n v="8.3902700000000028"/>
    <n v="2.0161111111111132"/>
    <n v="4.1616109120969931"/>
    <n v="1"/>
    <n v="0"/>
    <n v="0"/>
    <n v="0"/>
    <n v="0"/>
  </r>
  <r>
    <x v="861"/>
    <x v="133"/>
    <x v="4"/>
    <n v="2020"/>
    <n v="13060"/>
    <n v="3.0802777777778152"/>
    <n v="9.6048200000000143"/>
    <n v="3.0802777777778152"/>
    <n v="9.1699100000000158"/>
    <n v="1.993888888888889"/>
    <n v="4.5990075229869118"/>
    <n v="1"/>
    <n v="0"/>
    <n v="0"/>
    <n v="0"/>
    <n v="0"/>
  </r>
  <r>
    <x v="862"/>
    <x v="134"/>
    <x v="4"/>
    <n v="2020"/>
    <n v="9332"/>
    <n v="2.1497222222222252"/>
    <n v="6.978729999999997"/>
    <n v="2.1497222222222252"/>
    <n v="6.3059999999999947"/>
    <n v="1.370555555555556"/>
    <n v="4.6010539116335574"/>
    <n v="0"/>
    <n v="0"/>
    <n v="0"/>
    <n v="0"/>
    <n v="0"/>
  </r>
  <r>
    <x v="863"/>
    <x v="135"/>
    <x v="4"/>
    <n v="2020"/>
    <n v="7241"/>
    <n v="3.8677777777777882"/>
    <n v="4.7380900000000006"/>
    <n v="3.8677777777777882"/>
    <n v="1.6232200000000001"/>
    <n v="0.50583333333333336"/>
    <s v=""/>
    <n v="0"/>
    <n v="0"/>
    <n v="0"/>
    <n v="0"/>
    <n v="0"/>
  </r>
  <r>
    <x v="864"/>
    <x v="136"/>
    <x v="4"/>
    <n v="2020"/>
    <n v="12709"/>
    <n v="3.1180555555555949"/>
    <n v="8.9725700000000064"/>
    <n v="3.1180555555555949"/>
    <n v="8.1289900000000053"/>
    <n v="1.895555555555555"/>
    <n v="4.288447245017589"/>
    <n v="1"/>
    <n v="0"/>
    <n v="0"/>
    <n v="0"/>
    <n v="0"/>
  </r>
  <r>
    <x v="865"/>
    <x v="137"/>
    <x v="4"/>
    <n v="2020"/>
    <n v="11864"/>
    <n v="2.618333333333339"/>
    <n v="8.8823000000000043"/>
    <n v="2.618333333333339"/>
    <n v="8.1768799999999953"/>
    <n v="1.687222222222222"/>
    <n v="4.8463562726374692"/>
    <n v="1"/>
    <n v="0"/>
    <n v="0"/>
    <n v="0"/>
    <n v="0"/>
  </r>
  <r>
    <x v="866"/>
    <x v="138"/>
    <x v="4"/>
    <n v="2020"/>
    <n v="1815"/>
    <n v="1.1238888888888889"/>
    <n v="1.1973"/>
    <n v="1.1238888888888889"/>
    <n v="0.70034000000000007"/>
    <n v="0.22027777777777779"/>
    <s v=""/>
    <n v="0"/>
    <n v="0"/>
    <n v="1"/>
    <n v="1"/>
    <n v="0"/>
  </r>
  <r>
    <x v="867"/>
    <x v="139"/>
    <x v="4"/>
    <n v="2020"/>
    <n v="771"/>
    <n v="0.86083333333333323"/>
    <n v="0.47039999999999998"/>
    <n v="0.86083333333333323"/>
    <n v="8.2519999999999996E-2"/>
    <n v="1.8888888888888889E-2"/>
    <s v=""/>
    <n v="0"/>
    <n v="0"/>
    <n v="1"/>
    <n v="2"/>
    <n v="0"/>
  </r>
  <r>
    <x v="868"/>
    <x v="140"/>
    <x v="4"/>
    <n v="2020"/>
    <n v="1187"/>
    <n v="1.2313888888888891"/>
    <n v="0.74292000000000002"/>
    <n v="1.2313888888888891"/>
    <n v="0.1103"/>
    <n v="1.472222222222222E-2"/>
    <s v=""/>
    <n v="0"/>
    <n v="0"/>
    <n v="1"/>
    <n v="3"/>
    <n v="1"/>
  </r>
  <r>
    <x v="869"/>
    <x v="141"/>
    <x v="4"/>
    <n v="2020"/>
    <n v="1620"/>
    <n v="1.280833333333333"/>
    <n v="1.07117"/>
    <n v="1.280833333333333"/>
    <n v="0.13316"/>
    <n v="2.388888888888888E-2"/>
    <s v=""/>
    <n v="0"/>
    <n v="0"/>
    <n v="1"/>
    <n v="4"/>
    <n v="1"/>
  </r>
  <r>
    <x v="870"/>
    <x v="142"/>
    <x v="4"/>
    <n v="2020"/>
    <n v="1394"/>
    <n v="0.98416666666666652"/>
    <n v="0.90485000000000004"/>
    <n v="1.035277777777778"/>
    <n v="0.12942999999999999"/>
    <n v="2.3333333333333331E-2"/>
    <s v=""/>
    <n v="0"/>
    <n v="0"/>
    <n v="1"/>
    <n v="5"/>
    <n v="1"/>
  </r>
  <r>
    <x v="871"/>
    <x v="143"/>
    <x v="4"/>
    <n v="2020"/>
    <n v="8671"/>
    <n v="2.0099999999999998"/>
    <n v="7.3598899999999983"/>
    <n v="2.0099999999999998"/>
    <n v="6.430819999999998"/>
    <n v="1.0763888888888891"/>
    <n v="5.9744392258064485"/>
    <n v="0"/>
    <n v="0"/>
    <n v="0"/>
    <n v="0"/>
    <n v="1"/>
  </r>
  <r>
    <x v="872"/>
    <x v="144"/>
    <x v="4"/>
    <n v="2020"/>
    <n v="10802"/>
    <n v="2.845833333333335"/>
    <n v="9.1055200000000038"/>
    <n v="2.845833333333335"/>
    <n v="7.2123500000000007"/>
    <n v="1.286388888888889"/>
    <n v="5.6066637875188947"/>
    <n v="1"/>
    <n v="0"/>
    <n v="0"/>
    <n v="0"/>
    <n v="1"/>
  </r>
  <r>
    <x v="873"/>
    <x v="145"/>
    <x v="4"/>
    <n v="2020"/>
    <n v="6416"/>
    <n v="1.7755555555555551"/>
    <n v="4.1233799999999983"/>
    <n v="1.7755555555555551"/>
    <n v="3.1130399999999998"/>
    <n v="0.94749999999999956"/>
    <n v="3.2855303430079168"/>
    <n v="0"/>
    <n v="0"/>
    <n v="0"/>
    <n v="0"/>
    <n v="0"/>
  </r>
  <r>
    <x v="874"/>
    <x v="146"/>
    <x v="4"/>
    <n v="2020"/>
    <n v="10240"/>
    <n v="2.2519444444444439"/>
    <n v="8.6908399999999979"/>
    <n v="2.2519444444444439"/>
    <n v="8.0060399999999987"/>
    <n v="1.383055555555555"/>
    <n v="5.7886611769431626"/>
    <n v="1"/>
    <n v="0"/>
    <n v="0"/>
    <n v="0"/>
    <n v="1"/>
  </r>
  <r>
    <x v="875"/>
    <x v="147"/>
    <x v="4"/>
    <n v="2020"/>
    <n v="3869"/>
    <n v="0.95027777777777778"/>
    <n v="3.0941999999999998"/>
    <n v="0.95027777777777778"/>
    <n v="2.30104"/>
    <n v="0.49083333333333329"/>
    <s v=""/>
    <n v="0"/>
    <n v="0"/>
    <n v="0"/>
    <n v="0"/>
    <n v="0"/>
  </r>
  <r>
    <x v="876"/>
    <x v="148"/>
    <x v="4"/>
    <n v="2020"/>
    <n v="3348"/>
    <n v="1.5733333333333339"/>
    <n v="2.2135500000000001"/>
    <n v="1.5733333333333339"/>
    <n v="6.2289999999999998E-2"/>
    <n v="1.305555555555556E-2"/>
    <s v=""/>
    <n v="0"/>
    <n v="0"/>
    <n v="0"/>
    <n v="0"/>
    <n v="0"/>
  </r>
  <r>
    <x v="877"/>
    <x v="149"/>
    <x v="4"/>
    <n v="2020"/>
    <n v="6722"/>
    <n v="1.580555555555555"/>
    <n v="5.4878899999999984"/>
    <n v="1.580555555555555"/>
    <n v="5.1756199999999977"/>
    <n v="0.99583333333333324"/>
    <n v="5.1972753138075296"/>
    <n v="0"/>
    <n v="0"/>
    <n v="0"/>
    <n v="0"/>
    <n v="1"/>
  </r>
  <r>
    <x v="878"/>
    <x v="150"/>
    <x v="4"/>
    <n v="2020"/>
    <n v="1545"/>
    <n v="0.72499999999999976"/>
    <n v="1.0279499999999999"/>
    <n v="0.72499999999999976"/>
    <n v="0.114"/>
    <n v="3.3888888888888878E-2"/>
    <s v=""/>
    <n v="0"/>
    <n v="0"/>
    <n v="1"/>
    <n v="1"/>
    <n v="0"/>
  </r>
  <r>
    <x v="879"/>
    <x v="151"/>
    <x v="4"/>
    <n v="2020"/>
    <n v="8344"/>
    <n v="1.7155555555555559"/>
    <n v="6.0101300000000011"/>
    <n v="1.7155555555555559"/>
    <n v="5.6823000000000006"/>
    <n v="1.305555555555556"/>
    <n v="4.3523999999999985"/>
    <n v="0"/>
    <n v="0"/>
    <n v="0"/>
    <n v="0"/>
    <n v="0"/>
  </r>
  <r>
    <x v="880"/>
    <x v="152"/>
    <x v="4"/>
    <n v="2020"/>
    <n v="5349"/>
    <n v="1.368888888888889"/>
    <n v="3.6353300000000002"/>
    <n v="1.368888888888889"/>
    <n v="3.12574"/>
    <n v="0.80138888888888871"/>
    <n v="3.9004034662045068"/>
    <n v="0"/>
    <n v="0"/>
    <n v="0"/>
    <n v="0"/>
    <n v="0"/>
  </r>
  <r>
    <x v="881"/>
    <x v="216"/>
    <x v="4"/>
    <n v="2020"/>
    <n v="7108"/>
    <n v="2.4491666666666658"/>
    <n v="5.383519999999999"/>
    <n v="2.4491666666666658"/>
    <n v="3.4100899999999998"/>
    <n v="0.71444444444444422"/>
    <n v="4.7730653188180421"/>
    <n v="0"/>
    <n v="0"/>
    <n v="0"/>
    <n v="0"/>
    <n v="0"/>
  </r>
  <r>
    <x v="882"/>
    <x v="0"/>
    <x v="5"/>
    <n v="2020"/>
    <n v="6126"/>
    <n v="1.385"/>
    <n v="5.4187200000000031"/>
    <n v="1.385"/>
    <n v="5.2856400000000017"/>
    <n v="0.92388888888888887"/>
    <n v="5.721077570655444"/>
    <n v="0"/>
    <n v="0"/>
    <n v="0"/>
    <n v="0"/>
    <n v="1"/>
  </r>
  <r>
    <x v="883"/>
    <x v="1"/>
    <x v="5"/>
    <n v="2020"/>
    <n v="12378"/>
    <n v="3.551111111111132"/>
    <n v="9.9208300000000005"/>
    <n v="3.551111111111132"/>
    <n v="7.8645699999999978"/>
    <n v="1.410555555555556"/>
    <n v="5.5755124064592323"/>
    <n v="1"/>
    <n v="0"/>
    <n v="0"/>
    <n v="0"/>
    <n v="1"/>
  </r>
  <r>
    <x v="884"/>
    <x v="2"/>
    <x v="5"/>
    <n v="2020"/>
    <n v="7460"/>
    <n v="1.3811111111111121"/>
    <n v="6.540659999999999"/>
    <n v="1.3811111111111121"/>
    <n v="6.4272299999999998"/>
    <n v="1.2280555555555559"/>
    <n v="5.2336638769509145"/>
    <n v="0"/>
    <n v="0"/>
    <n v="0"/>
    <n v="0"/>
    <n v="1"/>
  </r>
  <r>
    <x v="885"/>
    <x v="3"/>
    <x v="5"/>
    <n v="2020"/>
    <n v="1157"/>
    <n v="0.81361111111111117"/>
    <n v="0.78844000000000003"/>
    <n v="0.81361111111111117"/>
    <n v="7.6690000000000008E-2"/>
    <n v="2.2777777777777779E-2"/>
    <s v=""/>
    <n v="0"/>
    <n v="0"/>
    <n v="1"/>
    <n v="1"/>
    <n v="0"/>
  </r>
  <r>
    <x v="886"/>
    <x v="4"/>
    <x v="5"/>
    <n v="2020"/>
    <n v="9511"/>
    <n v="1.88611111111111"/>
    <n v="8.1163200000000035"/>
    <n v="1.8852777777777769"/>
    <n v="7.5764900000000024"/>
    <n v="1.2577777777777781"/>
    <n v="6.0237111307420497"/>
    <n v="0"/>
    <n v="0"/>
    <n v="0"/>
    <n v="0"/>
    <n v="1"/>
  </r>
  <r>
    <x v="887"/>
    <x v="5"/>
    <x v="5"/>
    <n v="2020"/>
    <n v="9733"/>
    <n v="2.794722222222223"/>
    <n v="7.9479299999999968"/>
    <n v="2.794722222222223"/>
    <n v="5.8901299999999974"/>
    <n v="1.008055555555555"/>
    <n v="5.8430608983190968"/>
    <n v="0"/>
    <n v="0"/>
    <n v="0"/>
    <n v="0"/>
    <n v="1"/>
  </r>
  <r>
    <x v="888"/>
    <x v="6"/>
    <x v="5"/>
    <n v="2020"/>
    <n v="12576"/>
    <n v="2.7625000000000002"/>
    <n v="9.2968100000000007"/>
    <n v="2.7625000000000002"/>
    <n v="7.0711199999999987"/>
    <n v="1.4125000000000001"/>
    <n v="5.0061026548672558"/>
    <n v="1"/>
    <n v="0"/>
    <n v="0"/>
    <n v="0"/>
    <n v="1"/>
  </r>
  <r>
    <x v="889"/>
    <x v="7"/>
    <x v="5"/>
    <n v="2020"/>
    <n v="11694"/>
    <n v="3.3147222222222501"/>
    <n v="8.8366500000000094"/>
    <n v="3.3147222222222501"/>
    <n v="7.0693300000000026"/>
    <n v="1.369166666666666"/>
    <n v="5.1632355447352447"/>
    <n v="1"/>
    <n v="0"/>
    <n v="0"/>
    <n v="0"/>
    <n v="1"/>
  </r>
  <r>
    <x v="890"/>
    <x v="8"/>
    <x v="5"/>
    <n v="2020"/>
    <n v="11647"/>
    <n v="2.519444444444443"/>
    <n v="8.1404700000000041"/>
    <n v="2.519444444444443"/>
    <n v="7.595800000000005"/>
    <n v="1.6861111111111109"/>
    <n v="4.5049225700164781"/>
    <n v="1"/>
    <n v="0"/>
    <n v="0"/>
    <n v="0"/>
    <n v="0"/>
  </r>
  <r>
    <x v="891"/>
    <x v="9"/>
    <x v="5"/>
    <n v="2020"/>
    <n v="1135"/>
    <n v="0.62388888888888894"/>
    <n v="0.74293000000000009"/>
    <n v="0.62388888888888894"/>
    <n v="9.146E-2"/>
    <n v="1.666666666666667E-2"/>
    <s v=""/>
    <n v="0"/>
    <n v="0"/>
    <n v="1"/>
    <n v="1"/>
    <n v="1"/>
  </r>
  <r>
    <x v="892"/>
    <x v="10"/>
    <x v="5"/>
    <n v="2020"/>
    <n v="662"/>
    <n v="0.72611111111111115"/>
    <n v="0.41810000000000003"/>
    <n v="0.72611111111111115"/>
    <n v="0.1406"/>
    <n v="4.8055555555555553E-2"/>
    <s v=""/>
    <n v="0"/>
    <n v="0"/>
    <n v="1"/>
    <n v="2"/>
    <n v="0"/>
  </r>
  <r>
    <x v="893"/>
    <x v="11"/>
    <x v="5"/>
    <n v="2020"/>
    <n v="7005"/>
    <n v="1.7575000000000001"/>
    <n v="5.7384699999999986"/>
    <n v="1.7575000000000001"/>
    <n v="5.2272399999999992"/>
    <n v="0.92694444444444435"/>
    <n v="5.6392160623314354"/>
    <n v="0"/>
    <n v="0"/>
    <n v="0"/>
    <n v="0"/>
    <n v="1"/>
  </r>
  <r>
    <x v="894"/>
    <x v="12"/>
    <x v="5"/>
    <n v="2020"/>
    <n v="10166"/>
    <n v="3.1288888888889379"/>
    <n v="8.2629800000000078"/>
    <n v="3.184166666666723"/>
    <n v="7.4257100000000058"/>
    <n v="1.4769444444444431"/>
    <n v="5.0277517397028486"/>
    <n v="1"/>
    <n v="0"/>
    <n v="0"/>
    <n v="0"/>
    <n v="1"/>
  </r>
  <r>
    <x v="895"/>
    <x v="13"/>
    <x v="5"/>
    <n v="2020"/>
    <n v="12276"/>
    <n v="2.4402777777778102"/>
    <n v="9.960030000000005"/>
    <n v="2.4402777777778102"/>
    <n v="9.5986300000000035"/>
    <n v="1.7955555555555549"/>
    <n v="5.3457716584158455"/>
    <n v="1"/>
    <n v="0"/>
    <n v="0"/>
    <n v="0"/>
    <n v="1"/>
  </r>
  <r>
    <x v="896"/>
    <x v="14"/>
    <x v="5"/>
    <n v="2020"/>
    <n v="10523"/>
    <n v="2.3766666666666669"/>
    <n v="8.4453999999999994"/>
    <n v="2.3766666666666669"/>
    <n v="7.9202799999999982"/>
    <n v="1.5422222222222219"/>
    <n v="5.1356282420749277"/>
    <n v="1"/>
    <n v="0"/>
    <n v="0"/>
    <n v="0"/>
    <n v="1"/>
  </r>
  <r>
    <x v="897"/>
    <x v="15"/>
    <x v="5"/>
    <n v="2020"/>
    <n v="46"/>
    <n v="8.1944444444444445E-2"/>
    <n v="3.2079999999999997E-2"/>
    <n v="8.1944444444444445E-2"/>
    <n v="1.2070000000000001E-2"/>
    <n v="2.2222222222222218E-3"/>
    <s v=""/>
    <n v="0"/>
    <n v="0"/>
    <n v="1"/>
    <n v="1"/>
    <n v="1"/>
  </r>
  <r>
    <x v="898"/>
    <x v="16"/>
    <x v="5"/>
    <n v="2020"/>
    <n v="8257"/>
    <n v="1.6461111111111111"/>
    <n v="6.3666000000000018"/>
    <n v="1.6461111111111111"/>
    <n v="6.2094699999999996"/>
    <n v="1.3402777777777779"/>
    <n v="4.6329724352331603"/>
    <n v="0"/>
    <n v="0"/>
    <n v="0"/>
    <n v="0"/>
    <n v="0"/>
  </r>
  <r>
    <x v="899"/>
    <x v="17"/>
    <x v="5"/>
    <n v="2020"/>
    <n v="7867"/>
    <n v="1.527222222222222"/>
    <n v="6.7301899999999977"/>
    <n v="1.527222222222222"/>
    <n v="6.0571399999999969"/>
    <n v="1.0238888888888891"/>
    <n v="5.9158176885512708"/>
    <n v="0"/>
    <n v="0"/>
    <n v="0"/>
    <n v="0"/>
    <n v="1"/>
  </r>
  <r>
    <x v="900"/>
    <x v="18"/>
    <x v="5"/>
    <n v="2020"/>
    <n v="9148"/>
    <n v="2.9225000000000469"/>
    <n v="6.9400099999999938"/>
    <n v="2.9225000000000469"/>
    <n v="5.7311699999999961"/>
    <n v="1.193888888888889"/>
    <n v="4.8004215914378747"/>
    <n v="0"/>
    <n v="0"/>
    <n v="0"/>
    <n v="0"/>
    <n v="0"/>
  </r>
  <r>
    <x v="901"/>
    <x v="19"/>
    <x v="5"/>
    <n v="2020"/>
    <n v="9560"/>
    <n v="2.011944444444445"/>
    <n v="7.3630300000000029"/>
    <n v="2.011944444444445"/>
    <n v="6.8361900000000011"/>
    <n v="1.348333333333334"/>
    <n v="5.0701038318912222"/>
    <n v="0"/>
    <n v="0"/>
    <n v="0"/>
    <n v="0"/>
    <n v="1"/>
  </r>
  <r>
    <x v="902"/>
    <x v="20"/>
    <x v="5"/>
    <n v="2020"/>
    <n v="9356"/>
    <n v="1.926388888888888"/>
    <n v="6.8741999999999992"/>
    <n v="1.926388888888888"/>
    <n v="5.610520000000002"/>
    <n v="1.122222222222222"/>
    <n v="4.999473267326735"/>
    <n v="0"/>
    <n v="0"/>
    <n v="0"/>
    <n v="0"/>
    <n v="0"/>
  </r>
  <r>
    <x v="903"/>
    <x v="21"/>
    <x v="5"/>
    <n v="2020"/>
    <n v="4851"/>
    <n v="1.4358333333333331"/>
    <n v="3.4470499999999982"/>
    <n v="1.4358333333333331"/>
    <n v="2.5714899999999989"/>
    <n v="0.54499999999999937"/>
    <s v=""/>
    <n v="0"/>
    <n v="0"/>
    <n v="0"/>
    <n v="0"/>
    <n v="0"/>
  </r>
  <r>
    <x v="904"/>
    <x v="22"/>
    <x v="5"/>
    <n v="2020"/>
    <n v="9480"/>
    <n v="2.8797222222222509"/>
    <n v="7.3171400000000011"/>
    <n v="2.8797222222222509"/>
    <n v="5.5416900000000018"/>
    <n v="1.089444444444444"/>
    <n v="5.0867118816930175"/>
    <n v="0"/>
    <n v="0"/>
    <n v="0"/>
    <n v="0"/>
    <n v="1"/>
  </r>
  <r>
    <x v="905"/>
    <x v="23"/>
    <x v="5"/>
    <n v="2020"/>
    <n v="10832"/>
    <n v="2.6211111111111141"/>
    <n v="7.9353799999999968"/>
    <n v="2.6211111111111141"/>
    <n v="6.8177600000000007"/>
    <n v="1.456388888888889"/>
    <n v="4.6812771314133137"/>
    <n v="1"/>
    <n v="0"/>
    <n v="0"/>
    <n v="0"/>
    <n v="0"/>
  </r>
  <r>
    <x v="906"/>
    <x v="24"/>
    <x v="5"/>
    <n v="2020"/>
    <n v="8729"/>
    <n v="2.177777777777778"/>
    <n v="6.5600200000000006"/>
    <n v="2.177777777777778"/>
    <n v="6.1360800000000006"/>
    <n v="1.3080555555555551"/>
    <n v="4.6909934168613319"/>
    <n v="0"/>
    <n v="0"/>
    <n v="0"/>
    <n v="0"/>
    <n v="0"/>
  </r>
  <r>
    <x v="907"/>
    <x v="25"/>
    <x v="5"/>
    <n v="2020"/>
    <n v="9917"/>
    <n v="2.2641666666666671"/>
    <n v="7.5792899999999994"/>
    <n v="2.2641666666666671"/>
    <n v="6.5181899999999997"/>
    <n v="1.2975000000000001"/>
    <n v="5.0236531791907506"/>
    <n v="0"/>
    <n v="0"/>
    <n v="0"/>
    <n v="0"/>
    <n v="1"/>
  </r>
  <r>
    <x v="908"/>
    <x v="26"/>
    <x v="5"/>
    <n v="2020"/>
    <n v="2086"/>
    <n v="1.4950000000000001"/>
    <n v="1.4332499999999999"/>
    <n v="1.4950000000000001"/>
    <n v="1.618E-2"/>
    <n v="3.6111111111111109E-3"/>
    <s v=""/>
    <n v="0"/>
    <n v="0"/>
    <n v="1"/>
    <n v="1"/>
    <n v="0"/>
  </r>
  <r>
    <x v="909"/>
    <x v="27"/>
    <x v="5"/>
    <n v="2020"/>
    <n v="10224"/>
    <n v="2.6205555555555748"/>
    <n v="8.3249700000000022"/>
    <n v="2.6205555555555748"/>
    <n v="7.4615900000000028"/>
    <n v="1.3511111111111109"/>
    <n v="5.5225583881578979"/>
    <n v="1"/>
    <n v="0"/>
    <n v="0"/>
    <n v="0"/>
    <n v="1"/>
  </r>
  <r>
    <x v="910"/>
    <x v="28"/>
    <x v="5"/>
    <n v="2020"/>
    <n v="7130"/>
    <n v="1.6827777777777779"/>
    <n v="5.6437999999999988"/>
    <n v="1.6827777777777779"/>
    <n v="5.011169999999999"/>
    <n v="0.94388888888888878"/>
    <n v="5.3090676868746316"/>
    <n v="0"/>
    <n v="0"/>
    <n v="0"/>
    <n v="0"/>
    <n v="1"/>
  </r>
  <r>
    <x v="911"/>
    <x v="29"/>
    <x v="5"/>
    <n v="2020"/>
    <n v="10828"/>
    <n v="2.5683333333333338"/>
    <n v="8.439620000000005"/>
    <n v="2.537500000000001"/>
    <n v="7.5031200000000036"/>
    <n v="1.431111111111111"/>
    <n v="5.2428633540372696"/>
    <n v="1"/>
    <n v="0"/>
    <n v="0"/>
    <n v="0"/>
    <n v="1"/>
  </r>
  <r>
    <x v="912"/>
    <x v="154"/>
    <x v="6"/>
    <n v="2020"/>
    <n v="8709"/>
    <n v="1.780833333333333"/>
    <n v="7.0992299999999986"/>
    <n v="1.780833333333333"/>
    <n v="6.8483699999999983"/>
    <n v="1.2905555555555559"/>
    <n v="5.3065286267757186"/>
    <n v="0"/>
    <n v="0"/>
    <n v="0"/>
    <n v="0"/>
    <n v="1"/>
  </r>
  <r>
    <x v="913"/>
    <x v="155"/>
    <x v="6"/>
    <n v="2020"/>
    <n v="8273"/>
    <n v="1.7424999999999999"/>
    <n v="6.5741700000000041"/>
    <n v="1.7424999999999999"/>
    <n v="6.1659700000000033"/>
    <n v="1.2447222222222221"/>
    <n v="4.9536915866994011"/>
    <n v="0"/>
    <n v="0"/>
    <n v="0"/>
    <n v="0"/>
    <n v="0"/>
  </r>
  <r>
    <x v="914"/>
    <x v="156"/>
    <x v="6"/>
    <n v="2020"/>
    <n v="591"/>
    <n v="0.35666666666666669"/>
    <n v="0.39871000000000001"/>
    <n v="0.35666666666666669"/>
    <n v="9.2099999999999994E-3"/>
    <n v="2.2222222222222218E-3"/>
    <s v=""/>
    <n v="0"/>
    <n v="0"/>
    <n v="1"/>
    <n v="1"/>
    <n v="0"/>
  </r>
  <r>
    <x v="915"/>
    <x v="157"/>
    <x v="6"/>
    <n v="2020"/>
    <n v="12485"/>
    <n v="2.9672222222222349"/>
    <n v="10.084390000000001"/>
    <n v="2.9672222222222349"/>
    <n v="8.6331499999999988"/>
    <n v="1.6119444444444451"/>
    <n v="5.3557366879200385"/>
    <n v="1"/>
    <n v="0"/>
    <n v="0"/>
    <n v="0"/>
    <n v="1"/>
  </r>
  <r>
    <x v="916"/>
    <x v="158"/>
    <x v="6"/>
    <n v="2020"/>
    <n v="3088"/>
    <n v="1.777222222222222"/>
    <n v="2.05301"/>
    <n v="1.777222222222222"/>
    <n v="4.965E-2"/>
    <n v="1.0555555555555559E-2"/>
    <s v=""/>
    <n v="0"/>
    <n v="0"/>
    <n v="0"/>
    <n v="0"/>
    <n v="0"/>
  </r>
  <r>
    <x v="917"/>
    <x v="159"/>
    <x v="6"/>
    <n v="2020"/>
    <n v="11491"/>
    <n v="2.38527777777779"/>
    <n v="9.0091299999999919"/>
    <n v="2.38527777777779"/>
    <n v="8.3663199999999982"/>
    <n v="1.638611111111111"/>
    <n v="5.1057385997626712"/>
    <n v="1"/>
    <n v="0"/>
    <n v="0"/>
    <n v="0"/>
    <n v="1"/>
  </r>
  <r>
    <x v="918"/>
    <x v="160"/>
    <x v="6"/>
    <n v="2020"/>
    <n v="10505"/>
    <n v="2.0727777777777772"/>
    <n v="8.1541400000000088"/>
    <n v="2.0727777777777772"/>
    <n v="7.5056500000000064"/>
    <n v="1.5408333333333331"/>
    <n v="4.8711627906976798"/>
    <n v="1"/>
    <n v="0"/>
    <n v="0"/>
    <n v="0"/>
    <n v="0"/>
  </r>
  <r>
    <x v="919"/>
    <x v="161"/>
    <x v="6"/>
    <n v="2020"/>
    <n v="9337"/>
    <n v="2.4458333333333342"/>
    <n v="7.4862799999999998"/>
    <n v="2.4458333333333342"/>
    <n v="6.6268099999999972"/>
    <n v="1.335277777777778"/>
    <n v="4.9628699812773007"/>
    <n v="0"/>
    <n v="0"/>
    <n v="0"/>
    <n v="0"/>
    <n v="0"/>
  </r>
  <r>
    <x v="920"/>
    <x v="162"/>
    <x v="6"/>
    <n v="2020"/>
    <n v="12439"/>
    <n v="2.6708333333333329"/>
    <n v="9.2079699999999978"/>
    <n v="2.6708333333333329"/>
    <n v="8.630139999999999"/>
    <n v="1.937222222222222"/>
    <n v="4.4549045024376257"/>
    <n v="1"/>
    <n v="0"/>
    <n v="0"/>
    <n v="0"/>
    <n v="0"/>
  </r>
  <r>
    <x v="921"/>
    <x v="163"/>
    <x v="6"/>
    <n v="2020"/>
    <n v="1487"/>
    <n v="0.8899999999999999"/>
    <n v="1.0202599999999999"/>
    <n v="0.8899999999999999"/>
    <n v="0.49159000000000003"/>
    <n v="0.1736111111111111"/>
    <s v=""/>
    <n v="0"/>
    <n v="0"/>
    <n v="1"/>
    <n v="1"/>
    <n v="0"/>
  </r>
  <r>
    <x v="922"/>
    <x v="164"/>
    <x v="6"/>
    <n v="2020"/>
    <n v="20818"/>
    <n v="5.0841666666667331"/>
    <n v="15.84085000000001"/>
    <n v="5.0841666666667331"/>
    <n v="13.929840000000009"/>
    <n v="2.893888888888887"/>
    <n v="4.8135365713188776"/>
    <n v="1"/>
    <n v="1"/>
    <n v="0"/>
    <n v="0"/>
    <n v="0"/>
  </r>
  <r>
    <x v="923"/>
    <x v="165"/>
    <x v="6"/>
    <n v="2020"/>
    <n v="14161"/>
    <n v="2.8769444444444789"/>
    <n v="10.7217"/>
    <n v="2.8769444444444789"/>
    <n v="10.03856"/>
    <n v="2.0402777777777779"/>
    <n v="4.9201927842069431"/>
    <n v="1"/>
    <n v="0"/>
    <n v="0"/>
    <n v="0"/>
    <n v="0"/>
  </r>
  <r>
    <x v="924"/>
    <x v="166"/>
    <x v="6"/>
    <n v="2020"/>
    <n v="8399"/>
    <n v="1.9286111111111111"/>
    <n v="6.6166700000000001"/>
    <n v="1.9286111111111111"/>
    <n v="5.8709700000000016"/>
    <n v="1.1769444444444439"/>
    <n v="4.9883153174415895"/>
    <n v="0"/>
    <n v="0"/>
    <n v="0"/>
    <n v="0"/>
    <n v="0"/>
  </r>
  <r>
    <x v="925"/>
    <x v="167"/>
    <x v="6"/>
    <n v="2020"/>
    <n v="11365"/>
    <n v="2.8205555555555621"/>
    <n v="8.8589599999999962"/>
    <n v="2.8205555555555621"/>
    <n v="7.8263699999999998"/>
    <n v="1.6044444444444439"/>
    <n v="4.8779314404432146"/>
    <n v="1"/>
    <n v="0"/>
    <n v="0"/>
    <n v="0"/>
    <n v="0"/>
  </r>
  <r>
    <x v="926"/>
    <x v="168"/>
    <x v="6"/>
    <n v="2020"/>
    <n v="7040"/>
    <n v="1.7658333333333329"/>
    <n v="5.4223599999999994"/>
    <n v="1.7658333333333329"/>
    <n v="4.9693999999999994"/>
    <n v="1.024444444444444"/>
    <n v="4.8508242950108471"/>
    <n v="0"/>
    <n v="0"/>
    <n v="0"/>
    <n v="0"/>
    <n v="0"/>
  </r>
  <r>
    <x v="927"/>
    <x v="169"/>
    <x v="6"/>
    <n v="2020"/>
    <n v="9735"/>
    <n v="2.7433333333333381"/>
    <n v="7.1037000000000026"/>
    <n v="2.7433333333333381"/>
    <n v="5.6431400000000016"/>
    <n v="1.230277777777778"/>
    <n v="4.5868828177918273"/>
    <n v="0"/>
    <n v="0"/>
    <n v="0"/>
    <n v="0"/>
    <n v="0"/>
  </r>
  <r>
    <x v="928"/>
    <x v="170"/>
    <x v="6"/>
    <n v="2020"/>
    <n v="3075"/>
    <n v="1.286388888888889"/>
    <n v="2.28986"/>
    <n v="1.286388888888889"/>
    <n v="1.57942"/>
    <n v="0.3552777777777778"/>
    <s v=""/>
    <n v="0"/>
    <n v="0"/>
    <n v="0"/>
    <n v="0"/>
    <n v="0"/>
  </r>
  <r>
    <x v="929"/>
    <x v="171"/>
    <x v="6"/>
    <n v="2020"/>
    <n v="10142"/>
    <n v="1.868888888888889"/>
    <n v="8.5107799999999987"/>
    <n v="1.868888888888889"/>
    <n v="8.2787699999999997"/>
    <n v="1.575555555555556"/>
    <n v="5.2545084626234111"/>
    <n v="1"/>
    <n v="0"/>
    <n v="0"/>
    <n v="0"/>
    <n v="1"/>
  </r>
  <r>
    <x v="930"/>
    <x v="172"/>
    <x v="6"/>
    <n v="2020"/>
    <n v="11674"/>
    <n v="2.5300000000000109"/>
    <n v="9.0788000000000029"/>
    <n v="2.5300000000000109"/>
    <n v="8.5827999999999989"/>
    <n v="1.7105555555555561"/>
    <n v="5.017551152971742"/>
    <n v="1"/>
    <n v="0"/>
    <n v="0"/>
    <n v="0"/>
    <n v="1"/>
  </r>
  <r>
    <x v="931"/>
    <x v="173"/>
    <x v="6"/>
    <n v="2020"/>
    <n v="1704"/>
    <n v="0.80861111111111117"/>
    <n v="1.1978599999999999"/>
    <n v="0.80861111111111117"/>
    <n v="0.65561000000000003"/>
    <n v="0.16916666666666669"/>
    <s v=""/>
    <n v="0"/>
    <n v="0"/>
    <n v="1"/>
    <n v="1"/>
    <n v="0"/>
  </r>
  <r>
    <x v="932"/>
    <x v="174"/>
    <x v="6"/>
    <n v="2020"/>
    <n v="10817"/>
    <n v="2.5941666666667"/>
    <n v="8.1332599999999982"/>
    <n v="2.5941666666667"/>
    <n v="7.4368399999999966"/>
    <n v="1.582777777777777"/>
    <n v="4.6986002106002109"/>
    <n v="1"/>
    <n v="0"/>
    <n v="0"/>
    <n v="0"/>
    <n v="0"/>
  </r>
  <r>
    <x v="933"/>
    <x v="175"/>
    <x v="6"/>
    <n v="2020"/>
    <n v="737"/>
    <n v="0.69083333333333341"/>
    <n v="0.46205000000000013"/>
    <n v="0.69083333333333341"/>
    <n v="2.8330000000000001E-2"/>
    <n v="4.1666666666666666E-3"/>
    <s v=""/>
    <n v="0"/>
    <n v="0"/>
    <n v="1"/>
    <n v="1"/>
    <n v="1"/>
  </r>
  <r>
    <x v="934"/>
    <x v="176"/>
    <x v="6"/>
    <n v="2020"/>
    <n v="9336"/>
    <n v="2.3502777777777779"/>
    <n v="7.2857230000000044"/>
    <n v="2.3502777777777779"/>
    <n v="6.6850230000000028"/>
    <n v="1.3391666666666671"/>
    <n v="4.9919275668948355"/>
    <n v="0"/>
    <n v="0"/>
    <n v="0"/>
    <n v="0"/>
    <n v="0"/>
  </r>
  <r>
    <x v="935"/>
    <x v="177"/>
    <x v="6"/>
    <n v="2020"/>
    <n v="11847"/>
    <n v="2.515555555555562"/>
    <n v="8.8153999999999968"/>
    <n v="2.515555555555562"/>
    <n v="8.2518399999999978"/>
    <n v="1.7711111111111111"/>
    <n v="4.6591317440401498"/>
    <n v="1"/>
    <n v="0"/>
    <n v="0"/>
    <n v="0"/>
    <n v="0"/>
  </r>
  <r>
    <x v="936"/>
    <x v="178"/>
    <x v="6"/>
    <n v="2020"/>
    <n v="9260"/>
    <n v="2.79444444444447"/>
    <n v="7.0102299999999982"/>
    <n v="2.79444444444447"/>
    <n v="5.574659999999998"/>
    <n v="1.1019444444444439"/>
    <n v="5.0589301739349635"/>
    <n v="0"/>
    <n v="0"/>
    <n v="0"/>
    <n v="0"/>
    <n v="1"/>
  </r>
  <r>
    <x v="937"/>
    <x v="179"/>
    <x v="6"/>
    <n v="2020"/>
    <n v="9824"/>
    <n v="2.8186111111111241"/>
    <n v="7.5134299999999987"/>
    <n v="2.8186111111111232"/>
    <n v="6.4677499999999988"/>
    <n v="1.279166666666667"/>
    <n v="5.0562214983713334"/>
    <n v="0"/>
    <n v="0"/>
    <n v="0"/>
    <n v="0"/>
    <n v="1"/>
  </r>
  <r>
    <x v="938"/>
    <x v="180"/>
    <x v="6"/>
    <n v="2020"/>
    <n v="10666"/>
    <n v="2.3552777777777769"/>
    <n v="8.0535500000000013"/>
    <n v="2.3552777777777769"/>
    <n v="7.2863300000000022"/>
    <n v="1.548888888888889"/>
    <n v="4.7042302725968446"/>
    <n v="1"/>
    <n v="0"/>
    <n v="0"/>
    <n v="0"/>
    <n v="0"/>
  </r>
  <r>
    <x v="939"/>
    <x v="181"/>
    <x v="6"/>
    <n v="2020"/>
    <n v="12972"/>
    <n v="2.7611111111111319"/>
    <n v="9.6959899999999948"/>
    <n v="2.7611111111111311"/>
    <n v="8.778000000000004"/>
    <n v="1.8374999999999999"/>
    <n v="4.7771428571428594"/>
    <n v="1"/>
    <n v="0"/>
    <n v="0"/>
    <n v="0"/>
    <n v="0"/>
  </r>
  <r>
    <x v="940"/>
    <x v="182"/>
    <x v="6"/>
    <n v="2020"/>
    <n v="735"/>
    <n v="0.59833333333333327"/>
    <n v="0.48107"/>
    <n v="0.59833333333333327"/>
    <n v="3.7760000000000002E-2"/>
    <n v="7.4999999999999997E-3"/>
    <s v=""/>
    <n v="0"/>
    <n v="0"/>
    <n v="1"/>
    <n v="1"/>
    <n v="1"/>
  </r>
  <r>
    <x v="941"/>
    <x v="183"/>
    <x v="6"/>
    <n v="2020"/>
    <n v="17165"/>
    <n v="3.2841666666666671"/>
    <n v="12.728350000000001"/>
    <n v="3.2841666666666671"/>
    <n v="12.444459999999999"/>
    <n v="2.7769444444444442"/>
    <n v="4.4813500050015005"/>
    <n v="1"/>
    <n v="0"/>
    <n v="0"/>
    <n v="0"/>
    <n v="0"/>
  </r>
  <r>
    <x v="942"/>
    <x v="184"/>
    <x v="6"/>
    <n v="2020"/>
    <n v="10900"/>
    <n v="2.5686111111111281"/>
    <n v="7.6139100000000006"/>
    <n v="2.5686111111111281"/>
    <n v="6.9239800000000002"/>
    <n v="1.5394444444444439"/>
    <n v="4.4977134608444622"/>
    <n v="1"/>
    <n v="0"/>
    <n v="0"/>
    <n v="0"/>
    <n v="0"/>
  </r>
  <r>
    <x v="943"/>
    <x v="185"/>
    <x v="7"/>
    <n v="2020"/>
    <n v="11202"/>
    <n v="3.3669444444444698"/>
    <n v="8.0970260000000032"/>
    <n v="3.3669444444444698"/>
    <n v="6.4616760000000042"/>
    <n v="1.515555555555556"/>
    <n v="4.2635692082111456"/>
    <n v="1"/>
    <n v="0"/>
    <n v="0"/>
    <n v="0"/>
    <n v="0"/>
  </r>
  <r>
    <x v="944"/>
    <x v="186"/>
    <x v="7"/>
    <n v="2020"/>
    <n v="10299"/>
    <n v="2.3597222222222221"/>
    <n v="7.7827099999999971"/>
    <n v="2.3597222222222221"/>
    <n v="7.0961099999999968"/>
    <n v="1.5038888888888891"/>
    <n v="4.7185068341337244"/>
    <n v="1"/>
    <n v="0"/>
    <n v="0"/>
    <n v="0"/>
    <n v="0"/>
  </r>
  <r>
    <x v="945"/>
    <x v="187"/>
    <x v="7"/>
    <n v="2020"/>
    <n v="9053"/>
    <n v="1.6961111111111109"/>
    <n v="6.8422599999999996"/>
    <n v="1.6961111111111109"/>
    <n v="6.6230399999999996"/>
    <n v="1.3563888888888891"/>
    <n v="4.8828474298586926"/>
    <n v="0"/>
    <n v="0"/>
    <n v="0"/>
    <n v="0"/>
    <n v="0"/>
  </r>
  <r>
    <x v="946"/>
    <x v="188"/>
    <x v="7"/>
    <n v="2020"/>
    <n v="8041"/>
    <n v="1.824444444444445"/>
    <n v="5.2125100000000009"/>
    <n v="1.824444444444445"/>
    <n v="4.6420000000000003"/>
    <n v="1.1716666666666671"/>
    <n v="3.9618776671408238"/>
    <n v="0"/>
    <n v="0"/>
    <n v="0"/>
    <n v="0"/>
    <n v="0"/>
  </r>
  <r>
    <x v="947"/>
    <x v="189"/>
    <x v="7"/>
    <n v="2020"/>
    <n v="12101"/>
    <n v="2.5527777777777869"/>
    <n v="9.0433699999999995"/>
    <n v="2.5527777777777869"/>
    <n v="8.2932699999999961"/>
    <n v="1.824444444444445"/>
    <n v="4.5456412911084012"/>
    <n v="1"/>
    <n v="0"/>
    <n v="0"/>
    <n v="0"/>
    <n v="0"/>
  </r>
  <r>
    <x v="948"/>
    <x v="190"/>
    <x v="7"/>
    <n v="2020"/>
    <n v="1368"/>
    <n v="1.6927777777777779"/>
    <n v="0.91575000000000017"/>
    <n v="1.6927777777777779"/>
    <n v="7.9710000000000003E-2"/>
    <n v="1.9166666666666669E-2"/>
    <s v=""/>
    <n v="0"/>
    <n v="0"/>
    <n v="1"/>
    <n v="1"/>
    <n v="0"/>
  </r>
  <r>
    <x v="949"/>
    <x v="191"/>
    <x v="7"/>
    <n v="2020"/>
    <n v="9012"/>
    <n v="2.7858333333333358"/>
    <n v="6.4889600000000014"/>
    <n v="2.7858333333333358"/>
    <n v="5.4695300000000007"/>
    <n v="1.2286111111111111"/>
    <n v="4.4517992312909795"/>
    <n v="0"/>
    <n v="0"/>
    <n v="0"/>
    <n v="0"/>
    <n v="0"/>
  </r>
  <r>
    <x v="950"/>
    <x v="192"/>
    <x v="7"/>
    <n v="2020"/>
    <n v="1907"/>
    <n v="1.477777777777777"/>
    <n v="1.252"/>
    <n v="1.477777777777777"/>
    <n v="0.10512000000000001"/>
    <n v="2.0833333333333329E-2"/>
    <s v=""/>
    <n v="0"/>
    <n v="0"/>
    <n v="1"/>
    <n v="1"/>
    <n v="1"/>
  </r>
  <r>
    <x v="951"/>
    <x v="193"/>
    <x v="7"/>
    <n v="2020"/>
    <n v="10925"/>
    <n v="3.9250000000000509"/>
    <n v="8.0817900000000016"/>
    <n v="3.9250000000000509"/>
    <n v="5.6459600000000032"/>
    <n v="1.130277777777777"/>
    <n v="4.9951968542639529"/>
    <n v="1"/>
    <n v="0"/>
    <n v="0"/>
    <n v="0"/>
    <n v="0"/>
  </r>
  <r>
    <x v="952"/>
    <x v="194"/>
    <x v="7"/>
    <n v="2020"/>
    <n v="7907"/>
    <n v="2.4224999999999999"/>
    <n v="5.6541300000000012"/>
    <n v="2.4224999999999999"/>
    <n v="4.6788600000000002"/>
    <n v="1.013611111111111"/>
    <n v="4.6160306933406421"/>
    <n v="0"/>
    <n v="0"/>
    <n v="0"/>
    <n v="0"/>
    <n v="0"/>
  </r>
  <r>
    <x v="953"/>
    <x v="195"/>
    <x v="7"/>
    <n v="2020"/>
    <n v="12273"/>
    <n v="2.8888888888889008"/>
    <n v="8.9563400000000044"/>
    <n v="2.8888888888889008"/>
    <n v="8.1740500000000047"/>
    <n v="1.7894444444444451"/>
    <n v="4.567926109903758"/>
    <n v="1"/>
    <n v="0"/>
    <n v="0"/>
    <n v="0"/>
    <n v="0"/>
  </r>
  <r>
    <x v="954"/>
    <x v="196"/>
    <x v="7"/>
    <n v="2020"/>
    <n v="12465"/>
    <n v="2.7688888888889269"/>
    <n v="9.4847200000000118"/>
    <n v="2.7688888888889269"/>
    <n v="8.9091300000000064"/>
    <n v="1.830277777777777"/>
    <n v="4.8676381848535497"/>
    <n v="1"/>
    <n v="0"/>
    <n v="0"/>
    <n v="0"/>
    <n v="0"/>
  </r>
  <r>
    <x v="955"/>
    <x v="197"/>
    <x v="7"/>
    <n v="2020"/>
    <n v="9717"/>
    <n v="2.0383333333333331"/>
    <n v="7.1754499999999988"/>
    <n v="2.0383333333333331"/>
    <n v="6.8454899999999999"/>
    <n v="1.4588888888888889"/>
    <n v="4.6922627570449356"/>
    <n v="0"/>
    <n v="0"/>
    <n v="0"/>
    <n v="0"/>
    <n v="0"/>
  </r>
  <r>
    <x v="956"/>
    <x v="198"/>
    <x v="7"/>
    <n v="2020"/>
    <n v="12419"/>
    <n v="4.4547222222222276"/>
    <n v="8.6598100000000002"/>
    <n v="4.4547222222222276"/>
    <n v="6.6631999999999989"/>
    <n v="1.611388888888889"/>
    <n v="4.1350663678676085"/>
    <n v="1"/>
    <n v="0"/>
    <n v="0"/>
    <n v="0"/>
    <n v="0"/>
  </r>
  <r>
    <x v="957"/>
    <x v="199"/>
    <x v="7"/>
    <n v="2020"/>
    <n v="767"/>
    <n v="0.83805555555555555"/>
    <n v="0.51457999999999993"/>
    <n v="0.83805555555555555"/>
    <n v="0.13291"/>
    <n v="2.8333333333333328E-2"/>
    <s v=""/>
    <n v="0"/>
    <n v="0"/>
    <n v="1"/>
    <n v="1"/>
    <n v="0"/>
  </r>
  <r>
    <x v="958"/>
    <x v="200"/>
    <x v="7"/>
    <n v="2020"/>
    <n v="12548"/>
    <n v="4.1286111111111188"/>
    <n v="8.6707799999999988"/>
    <n v="4.1286111111111188"/>
    <n v="5.966269999999998"/>
    <n v="1.4008333333333329"/>
    <n v="4.2590862581796545"/>
    <n v="1"/>
    <n v="0"/>
    <n v="0"/>
    <n v="0"/>
    <n v="0"/>
  </r>
  <r>
    <x v="959"/>
    <x v="201"/>
    <x v="7"/>
    <n v="2020"/>
    <n v="8139"/>
    <n v="2.4191666666666838"/>
    <n v="5.5375400000000061"/>
    <n v="2.4191666666666838"/>
    <n v="4.3983300000000058"/>
    <n v="1.015555555555556"/>
    <n v="4.330959518599566"/>
    <n v="0"/>
    <n v="0"/>
    <n v="0"/>
    <n v="0"/>
    <n v="0"/>
  </r>
  <r>
    <x v="960"/>
    <x v="202"/>
    <x v="7"/>
    <n v="2020"/>
    <n v="13705"/>
    <n v="3.4447222222222349"/>
    <n v="9.7976900000000029"/>
    <n v="3.4447222222222349"/>
    <n v="8.0523100000000056"/>
    <n v="1.810833333333334"/>
    <n v="4.4467427519558234"/>
    <n v="1"/>
    <n v="0"/>
    <n v="0"/>
    <n v="0"/>
    <n v="0"/>
  </r>
  <r>
    <x v="961"/>
    <x v="203"/>
    <x v="7"/>
    <n v="2020"/>
    <n v="5821"/>
    <n v="1.913055555555556"/>
    <n v="4.1895299999999986"/>
    <n v="1.913055555555556"/>
    <n v="3.1994699999999989"/>
    <n v="0.6561111111111112"/>
    <n v="4.8764149026248917"/>
    <n v="0"/>
    <n v="0"/>
    <n v="0"/>
    <n v="0"/>
    <n v="0"/>
  </r>
  <r>
    <x v="962"/>
    <x v="204"/>
    <x v="7"/>
    <n v="2020"/>
    <n v="2616"/>
    <n v="1.7177777777777781"/>
    <n v="1.7501500000000001"/>
    <n v="1.7177777777777781"/>
    <n v="0.71069000000000004"/>
    <n v="0.17611111111111111"/>
    <s v=""/>
    <n v="0"/>
    <n v="0"/>
    <n v="1"/>
    <n v="1"/>
    <n v="0"/>
  </r>
  <r>
    <x v="963"/>
    <x v="205"/>
    <x v="7"/>
    <n v="2020"/>
    <n v="13072"/>
    <n v="2.737222222222242"/>
    <n v="9.1126999999999985"/>
    <n v="2.737222222222242"/>
    <n v="8.4106400000000026"/>
    <n v="1.8547222222222219"/>
    <n v="4.5347167889770876"/>
    <n v="1"/>
    <n v="0"/>
    <n v="0"/>
    <n v="0"/>
    <n v="0"/>
  </r>
  <r>
    <x v="964"/>
    <x v="206"/>
    <x v="7"/>
    <n v="2020"/>
    <n v="13256"/>
    <n v="3.4330555555555762"/>
    <n v="9.4378599999999953"/>
    <n v="3.4330555555555762"/>
    <n v="8.0203499999999988"/>
    <n v="1.849166666666666"/>
    <n v="4.3372780531771076"/>
    <n v="1"/>
    <n v="0"/>
    <n v="0"/>
    <n v="0"/>
    <n v="0"/>
  </r>
  <r>
    <x v="965"/>
    <x v="207"/>
    <x v="7"/>
    <n v="2020"/>
    <n v="10425"/>
    <n v="3.623333333333369"/>
    <n v="7.7440899999999981"/>
    <n v="3.623333333333369"/>
    <n v="5.353600000000001"/>
    <n v="1.110555555555556"/>
    <n v="4.8206503251625801"/>
    <n v="1"/>
    <n v="0"/>
    <n v="0"/>
    <n v="0"/>
    <n v="0"/>
  </r>
  <r>
    <x v="966"/>
    <x v="208"/>
    <x v="7"/>
    <n v="2020"/>
    <n v="10897"/>
    <n v="3.335833333333353"/>
    <n v="7.849859999999997"/>
    <n v="3.335833333333353"/>
    <n v="6.286489999999997"/>
    <n v="1.3336111111111111"/>
    <n v="4.71388544053322"/>
    <n v="1"/>
    <n v="0"/>
    <n v="0"/>
    <n v="0"/>
    <n v="0"/>
  </r>
  <r>
    <x v="967"/>
    <x v="209"/>
    <x v="7"/>
    <n v="2020"/>
    <n v="11361"/>
    <n v="2.2044444444444449"/>
    <n v="9.0634399999999982"/>
    <n v="2.2044444444444449"/>
    <n v="8.7301500000000019"/>
    <n v="1.740555555555555"/>
    <n v="5.015726141078841"/>
    <n v="1"/>
    <n v="0"/>
    <n v="0"/>
    <n v="0"/>
    <n v="1"/>
  </r>
  <r>
    <x v="968"/>
    <x v="210"/>
    <x v="7"/>
    <n v="2020"/>
    <n v="10377"/>
    <n v="2.808888888888927"/>
    <n v="8.1013800000000007"/>
    <n v="2.808888888888927"/>
    <n v="7.3508800000000019"/>
    <n v="1.5283333333333331"/>
    <n v="4.8097360959651052"/>
    <n v="1"/>
    <n v="0"/>
    <n v="0"/>
    <n v="0"/>
    <n v="0"/>
  </r>
  <r>
    <x v="969"/>
    <x v="211"/>
    <x v="7"/>
    <n v="2020"/>
    <n v="10881"/>
    <n v="2.832500000000012"/>
    <n v="8.610640000000009"/>
    <n v="2.832500000000012"/>
    <n v="7.3340100000000064"/>
    <n v="1.448055555555555"/>
    <n v="5.0647297141761047"/>
    <n v="1"/>
    <n v="0"/>
    <n v="0"/>
    <n v="0"/>
    <n v="1"/>
  </r>
  <r>
    <x v="970"/>
    <x v="212"/>
    <x v="7"/>
    <n v="2020"/>
    <n v="9586"/>
    <n v="2.5325000000000308"/>
    <n v="7.6170500000000034"/>
    <n v="2.5325000000000308"/>
    <n v="6.969090000000004"/>
    <n v="1.497222222222222"/>
    <n v="4.6546797773654953"/>
    <n v="0"/>
    <n v="0"/>
    <n v="0"/>
    <n v="0"/>
    <n v="0"/>
  </r>
  <r>
    <x v="971"/>
    <x v="213"/>
    <x v="7"/>
    <n v="2020"/>
    <n v="10471"/>
    <n v="3.0163888888889239"/>
    <n v="8.1865799999999993"/>
    <n v="3.0163888888889239"/>
    <n v="7.4433399999999992"/>
    <n v="1.468055555555555"/>
    <n v="5.0702032166509001"/>
    <n v="1"/>
    <n v="0"/>
    <n v="0"/>
    <n v="0"/>
    <n v="1"/>
  </r>
  <r>
    <x v="972"/>
    <x v="214"/>
    <x v="7"/>
    <n v="2020"/>
    <n v="8780"/>
    <n v="2.5313888888888929"/>
    <n v="6.7512700000000008"/>
    <n v="2.5313888888888929"/>
    <n v="5.8562800000000008"/>
    <n v="1.2044444444444451"/>
    <n v="4.8622250922509203"/>
    <n v="0"/>
    <n v="0"/>
    <n v="0"/>
    <n v="0"/>
    <n v="0"/>
  </r>
  <r>
    <x v="973"/>
    <x v="215"/>
    <x v="7"/>
    <n v="2020"/>
    <n v="9480"/>
    <n v="2.298888888888905"/>
    <n v="7.3252699999999944"/>
    <n v="2.298888888888905"/>
    <n v="6.9696999999999951"/>
    <n v="1.4994444444444439"/>
    <n v="4.6481882178584648"/>
    <n v="0"/>
    <n v="0"/>
    <n v="0"/>
    <n v="0"/>
    <n v="0"/>
  </r>
  <r>
    <x v="974"/>
    <x v="92"/>
    <x v="8"/>
    <n v="2020"/>
    <n v="11656"/>
    <n v="3.029722222222222"/>
    <n v="9.1113700000000009"/>
    <n v="3.029722222222222"/>
    <n v="8.4263999999999992"/>
    <n v="1.649444444444444"/>
    <n v="5.108629168070058"/>
    <n v="1"/>
    <n v="0"/>
    <n v="0"/>
    <n v="0"/>
    <n v="1"/>
  </r>
  <r>
    <x v="975"/>
    <x v="93"/>
    <x v="8"/>
    <n v="2020"/>
    <n v="10013"/>
    <n v="2.2458333333333349"/>
    <n v="7.8230500000000003"/>
    <n v="2.2458333333333358"/>
    <n v="7.1087499999999988"/>
    <n v="1.393888888888889"/>
    <n v="5.099940215225188"/>
    <n v="1"/>
    <n v="0"/>
    <n v="0"/>
    <n v="0"/>
    <n v="1"/>
  </r>
  <r>
    <x v="976"/>
    <x v="94"/>
    <x v="8"/>
    <n v="2020"/>
    <n v="18540"/>
    <n v="4.2763888888889046"/>
    <n v="13.89188"/>
    <n v="4.2763888888889046"/>
    <n v="13.0398"/>
    <n v="2.8211111111111289"/>
    <n v="4.6222213469869731"/>
    <n v="1"/>
    <n v="0"/>
    <n v="0"/>
    <n v="0"/>
    <n v="0"/>
  </r>
  <r>
    <x v="977"/>
    <x v="95"/>
    <x v="8"/>
    <n v="2020"/>
    <n v="8409"/>
    <n v="2.0427777777777778"/>
    <n v="5.9775199999999966"/>
    <n v="2.0427777777777778"/>
    <n v="5.6242499999999973"/>
    <n v="1.278888888888889"/>
    <n v="4.3977628149435253"/>
    <n v="0"/>
    <n v="0"/>
    <n v="0"/>
    <n v="0"/>
    <n v="0"/>
  </r>
  <r>
    <x v="978"/>
    <x v="96"/>
    <x v="8"/>
    <n v="2020"/>
    <n v="10246"/>
    <n v="2.2722222222222341"/>
    <n v="7.7557099999999934"/>
    <n v="2.2722222222222341"/>
    <n v="7.137879999999992"/>
    <n v="1.4741666666666671"/>
    <n v="4.8419762577727461"/>
    <n v="1"/>
    <n v="0"/>
    <n v="0"/>
    <n v="0"/>
    <n v="0"/>
  </r>
  <r>
    <x v="979"/>
    <x v="97"/>
    <x v="8"/>
    <n v="2020"/>
    <n v="10160"/>
    <n v="3.107500000000039"/>
    <n v="7.2879399999999963"/>
    <n v="3.107500000000039"/>
    <n v="6.2912799999999969"/>
    <n v="1.375833333333333"/>
    <n v="4.5727050272562071"/>
    <n v="1"/>
    <n v="0"/>
    <n v="0"/>
    <n v="0"/>
    <n v="0"/>
  </r>
  <r>
    <x v="980"/>
    <x v="98"/>
    <x v="8"/>
    <n v="2020"/>
    <n v="7266"/>
    <n v="1.56"/>
    <n v="5.3731600000000004"/>
    <n v="1.56"/>
    <n v="5.0364900000000006"/>
    <n v="1.1136111111111111"/>
    <n v="4.5226650037415821"/>
    <n v="0"/>
    <n v="0"/>
    <n v="0"/>
    <n v="0"/>
    <n v="0"/>
  </r>
  <r>
    <x v="981"/>
    <x v="99"/>
    <x v="8"/>
    <n v="2020"/>
    <n v="11445"/>
    <n v="2.9597222222222319"/>
    <n v="7.7514600000000042"/>
    <n v="2.9597222222222319"/>
    <n v="6.765260000000004"/>
    <n v="1.6897222222222219"/>
    <n v="4.0037705079730426"/>
    <n v="1"/>
    <n v="0"/>
    <n v="0"/>
    <n v="0"/>
    <n v="0"/>
  </r>
  <r>
    <x v="982"/>
    <x v="100"/>
    <x v="8"/>
    <n v="2020"/>
    <n v="7246"/>
    <n v="1.652222222222222"/>
    <n v="5.7363899999999992"/>
    <n v="1.652222222222222"/>
    <n v="5.1294300000000002"/>
    <n v="1.008055555555555"/>
    <n v="5.0884397905759187"/>
    <n v="0"/>
    <n v="0"/>
    <n v="0"/>
    <n v="0"/>
    <n v="1"/>
  </r>
  <r>
    <x v="983"/>
    <x v="101"/>
    <x v="8"/>
    <n v="2020"/>
    <n v="12864"/>
    <n v="3.963333333333352"/>
    <n v="9.7424100000000049"/>
    <n v="3.963333333333352"/>
    <n v="8.4639499999999988"/>
    <n v="1.8086111111111109"/>
    <n v="4.6798064813392717"/>
    <n v="1"/>
    <n v="0"/>
    <n v="0"/>
    <n v="0"/>
    <n v="0"/>
  </r>
  <r>
    <x v="984"/>
    <x v="102"/>
    <x v="8"/>
    <n v="2020"/>
    <n v="9889"/>
    <n v="2.8144444444444789"/>
    <n v="7.524149999999997"/>
    <n v="2.8272222222222418"/>
    <n v="6.4225499999999984"/>
    <n v="1.2947222222222221"/>
    <n v="4.9605621111349487"/>
    <n v="0"/>
    <n v="0"/>
    <n v="0"/>
    <n v="0"/>
    <n v="0"/>
  </r>
  <r>
    <x v="985"/>
    <x v="103"/>
    <x v="8"/>
    <n v="2020"/>
    <n v="12066"/>
    <n v="3.3305555555555539"/>
    <n v="8.5756599999999992"/>
    <n v="3.3305555555555539"/>
    <n v="7.2250399999999999"/>
    <n v="1.8444444444444441"/>
    <n v="3.9171903614457837"/>
    <n v="1"/>
    <n v="0"/>
    <n v="0"/>
    <n v="0"/>
    <n v="0"/>
  </r>
  <r>
    <x v="986"/>
    <x v="104"/>
    <x v="8"/>
    <n v="2020"/>
    <n v="12203"/>
    <n v="2.5150000000000099"/>
    <n v="8.9447200000000038"/>
    <n v="2.5150000000000099"/>
    <n v="8.1475100000000005"/>
    <n v="1.752222222222223"/>
    <n v="4.6498154724159777"/>
    <n v="1"/>
    <n v="0"/>
    <n v="0"/>
    <n v="0"/>
    <n v="0"/>
  </r>
  <r>
    <x v="987"/>
    <x v="105"/>
    <x v="8"/>
    <n v="2020"/>
    <n v="1160"/>
    <n v="0.99722222222222223"/>
    <n v="0.73286000000000007"/>
    <n v="0.99722222222222223"/>
    <n v="5.2789999999999997E-2"/>
    <n v="1.6111111111111111E-2"/>
    <s v=""/>
    <n v="0"/>
    <n v="0"/>
    <n v="1"/>
    <n v="1"/>
    <n v="0"/>
  </r>
  <r>
    <x v="988"/>
    <x v="106"/>
    <x v="8"/>
    <n v="2020"/>
    <n v="12976"/>
    <n v="2.8569444444444652"/>
    <n v="10.228310000000009"/>
    <n v="2.8569444444444652"/>
    <n v="9.7068600000000078"/>
    <n v="1.997222222222222"/>
    <n v="4.8601802503477094"/>
    <n v="1"/>
    <n v="0"/>
    <n v="0"/>
    <n v="0"/>
    <n v="0"/>
  </r>
  <r>
    <x v="989"/>
    <x v="107"/>
    <x v="8"/>
    <n v="2020"/>
    <n v="10324"/>
    <n v="2.836666666666666"/>
    <n v="7.86008"/>
    <n v="2.836666666666666"/>
    <n v="7.2111900000000002"/>
    <n v="1.5488888888888881"/>
    <n v="4.6557180774748952"/>
    <n v="1"/>
    <n v="0"/>
    <n v="0"/>
    <n v="0"/>
    <n v="0"/>
  </r>
  <r>
    <x v="990"/>
    <x v="108"/>
    <x v="8"/>
    <n v="2020"/>
    <n v="12240"/>
    <n v="3.446666666666677"/>
    <n v="9.319449999999998"/>
    <n v="3.446666666666677"/>
    <n v="8.624229999999999"/>
    <n v="1.921944444444444"/>
    <n v="4.4872420870067931"/>
    <n v="1"/>
    <n v="0"/>
    <n v="0"/>
    <n v="0"/>
    <n v="0"/>
  </r>
  <r>
    <x v="991"/>
    <x v="109"/>
    <x v="8"/>
    <n v="2020"/>
    <n v="9593"/>
    <n v="1.816944444444444"/>
    <n v="7.9237999999999884"/>
    <n v="1.816944444444444"/>
    <n v="7.5564499999999866"/>
    <n v="1.4169444444444439"/>
    <n v="5.332919035483231"/>
    <n v="0"/>
    <n v="0"/>
    <n v="0"/>
    <n v="0"/>
    <n v="1"/>
  </r>
  <r>
    <x v="992"/>
    <x v="110"/>
    <x v="8"/>
    <n v="2020"/>
    <n v="687"/>
    <n v="0.56722222222222218"/>
    <n v="0.43417000000000011"/>
    <n v="0.56722222222222218"/>
    <n v="3.4009999999999999E-2"/>
    <n v="5.5555555555555558E-3"/>
    <s v=""/>
    <n v="0"/>
    <n v="0"/>
    <n v="1"/>
    <n v="1"/>
    <n v="1"/>
  </r>
  <r>
    <x v="993"/>
    <x v="111"/>
    <x v="8"/>
    <n v="2020"/>
    <n v="10772"/>
    <n v="2.1941666666666721"/>
    <n v="9.024519999999999"/>
    <n v="2.1941666666666721"/>
    <n v="8.1901100000000024"/>
    <n v="1.4613888888888891"/>
    <n v="5.6043330165367813"/>
    <n v="1"/>
    <n v="0"/>
    <n v="0"/>
    <n v="0"/>
    <n v="1"/>
  </r>
  <r>
    <x v="994"/>
    <x v="112"/>
    <x v="8"/>
    <n v="2020"/>
    <n v="9618"/>
    <n v="2.4838888888889059"/>
    <n v="7.5559600000000016"/>
    <n v="2.4838888888889059"/>
    <n v="6.4592000000000036"/>
    <n v="1.2911111111111111"/>
    <n v="5.0028227194492283"/>
    <n v="0"/>
    <n v="0"/>
    <n v="0"/>
    <n v="0"/>
    <n v="1"/>
  </r>
  <r>
    <x v="995"/>
    <x v="113"/>
    <x v="8"/>
    <n v="2020"/>
    <n v="9519"/>
    <n v="2.4741666666666671"/>
    <n v="7.4033700000000007"/>
    <n v="2.4741666666666671"/>
    <n v="6.5787499999999994"/>
    <n v="1.371944444444444"/>
    <n v="4.7952014577849775"/>
    <n v="0"/>
    <n v="0"/>
    <n v="0"/>
    <n v="0"/>
    <n v="0"/>
  </r>
  <r>
    <x v="996"/>
    <x v="114"/>
    <x v="8"/>
    <n v="2020"/>
    <n v="844"/>
    <n v="0.64222222222222225"/>
    <n v="0.54564999999999997"/>
    <n v="0.64222222222222225"/>
    <n v="7.7229999999999993E-2"/>
    <n v="1.6944444444444439E-2"/>
    <s v=""/>
    <n v="0"/>
    <n v="0"/>
    <n v="1"/>
    <n v="1"/>
    <n v="0"/>
  </r>
  <r>
    <x v="997"/>
    <x v="115"/>
    <x v="8"/>
    <n v="2020"/>
    <n v="14170"/>
    <n v="4.0369444444444644"/>
    <n v="11.223549999999999"/>
    <n v="4.0369444444444644"/>
    <n v="9.8816899999999954"/>
    <n v="1.924444444444444"/>
    <n v="5.134827367205542"/>
    <n v="1"/>
    <n v="0"/>
    <n v="0"/>
    <n v="0"/>
    <n v="1"/>
  </r>
  <r>
    <x v="998"/>
    <x v="116"/>
    <x v="8"/>
    <n v="2020"/>
    <n v="9914"/>
    <n v="2.376666666666682"/>
    <n v="7.6530699999999996"/>
    <n v="2.376666666666682"/>
    <n v="7.0008499999999989"/>
    <n v="1.4352777777777781"/>
    <n v="4.8776969227791733"/>
    <n v="0"/>
    <n v="0"/>
    <n v="0"/>
    <n v="0"/>
    <n v="0"/>
  </r>
  <r>
    <x v="999"/>
    <x v="117"/>
    <x v="8"/>
    <n v="2020"/>
    <n v="10500"/>
    <n v="2.6752777777777781"/>
    <n v="8.4690599999999989"/>
    <n v="2.6752777777777781"/>
    <n v="7.5672900000000007"/>
    <n v="1.5013888888888891"/>
    <n v="5.0401931544865866"/>
    <n v="1"/>
    <n v="0"/>
    <n v="0"/>
    <n v="0"/>
    <n v="1"/>
  </r>
  <r>
    <x v="1000"/>
    <x v="118"/>
    <x v="8"/>
    <n v="2020"/>
    <n v="12785"/>
    <n v="3.7180555555555621"/>
    <n v="9.9116699999999991"/>
    <n v="3.7180555555555621"/>
    <n v="8.6409300000000009"/>
    <n v="1.739166666666667"/>
    <n v="4.9684312410158116"/>
    <n v="1"/>
    <n v="0"/>
    <n v="0"/>
    <n v="0"/>
    <n v="0"/>
  </r>
  <r>
    <x v="1001"/>
    <x v="119"/>
    <x v="8"/>
    <n v="2020"/>
    <n v="10380"/>
    <n v="2.142500000000009"/>
    <n v="8.1833399999999958"/>
    <n v="2.142500000000009"/>
    <n v="7.7276199999999964"/>
    <n v="1.524444444444444"/>
    <n v="5.0691384839650135"/>
    <n v="1"/>
    <n v="0"/>
    <n v="0"/>
    <n v="0"/>
    <n v="1"/>
  </r>
  <r>
    <x v="1002"/>
    <x v="120"/>
    <x v="8"/>
    <n v="2020"/>
    <n v="10547"/>
    <n v="2.4755555555555899"/>
    <n v="8.0006099999999982"/>
    <n v="2.4755555555555899"/>
    <n v="7.3250700000000002"/>
    <n v="1.5772222222222221"/>
    <n v="4.6442853117294831"/>
    <n v="1"/>
    <n v="0"/>
    <n v="0"/>
    <n v="0"/>
    <n v="0"/>
  </r>
  <r>
    <x v="1003"/>
    <x v="121"/>
    <x v="8"/>
    <n v="2020"/>
    <n v="1005"/>
    <n v="1.0447222222222221"/>
    <n v="0.67174"/>
    <n v="1.0447222222222221"/>
    <n v="6.3909999999999995E-2"/>
    <n v="1.555555555555556E-2"/>
    <s v=""/>
    <n v="0"/>
    <n v="0"/>
    <n v="1"/>
    <n v="1"/>
    <n v="0"/>
  </r>
  <r>
    <x v="1004"/>
    <x v="31"/>
    <x v="9"/>
    <n v="2020"/>
    <n v="11329"/>
    <n v="3.1016666666666768"/>
    <n v="8.8159800000000086"/>
    <n v="3.1016666666666768"/>
    <n v="8.0776400000000006"/>
    <n v="1.756111111111111"/>
    <n v="4.5997317304650434"/>
    <n v="1"/>
    <n v="0"/>
    <n v="0"/>
    <n v="0"/>
    <n v="0"/>
  </r>
  <r>
    <x v="1005"/>
    <x v="32"/>
    <x v="9"/>
    <n v="2020"/>
    <n v="11420"/>
    <n v="2.806388888888927"/>
    <n v="8.9163700000000023"/>
    <n v="2.806388888888927"/>
    <n v="8.2833499999999969"/>
    <n v="1.6805555555555549"/>
    <n v="4.9289355371900827"/>
    <n v="1"/>
    <n v="0"/>
    <n v="0"/>
    <n v="0"/>
    <n v="0"/>
  </r>
  <r>
    <x v="1006"/>
    <x v="33"/>
    <x v="9"/>
    <n v="2020"/>
    <n v="9956"/>
    <n v="2.7602777777778229"/>
    <n v="7.4965799999999971"/>
    <n v="2.7602777777778229"/>
    <n v="6.3696299999999972"/>
    <n v="1.3544444444444439"/>
    <n v="4.7027621000820341"/>
    <n v="0"/>
    <n v="0"/>
    <n v="0"/>
    <n v="0"/>
    <n v="0"/>
  </r>
  <r>
    <x v="1007"/>
    <x v="34"/>
    <x v="9"/>
    <n v="2020"/>
    <n v="13155"/>
    <n v="3.424722222222242"/>
    <n v="9.9702400000000075"/>
    <n v="3.424722222222242"/>
    <n v="9.0632100000000069"/>
    <n v="1.8991666666666669"/>
    <n v="4.772203598069332"/>
    <n v="1"/>
    <n v="0"/>
    <n v="0"/>
    <n v="0"/>
    <n v="0"/>
  </r>
  <r>
    <x v="1008"/>
    <x v="35"/>
    <x v="9"/>
    <n v="2020"/>
    <n v="12614"/>
    <n v="2.8375000000000181"/>
    <n v="9.9454000000000011"/>
    <n v="2.8375000000000181"/>
    <n v="9.1890400000000021"/>
    <n v="1.8197222222222209"/>
    <n v="5.0496937872080645"/>
    <n v="1"/>
    <n v="0"/>
    <n v="0"/>
    <n v="0"/>
    <n v="1"/>
  </r>
  <r>
    <x v="1009"/>
    <x v="36"/>
    <x v="9"/>
    <n v="2020"/>
    <n v="14476"/>
    <n v="2.571944444444445"/>
    <n v="11.55716000000001"/>
    <n v="2.571944444444445"/>
    <n v="11.41566000000001"/>
    <n v="2.259722222222222"/>
    <n v="5.0517979102642947"/>
    <n v="1"/>
    <n v="0"/>
    <n v="0"/>
    <n v="0"/>
    <n v="1"/>
  </r>
  <r>
    <x v="1010"/>
    <x v="37"/>
    <x v="9"/>
    <n v="2020"/>
    <n v="14241"/>
    <n v="2.650000000000003"/>
    <n v="11.31939"/>
    <n v="2.650000000000003"/>
    <n v="11.05973"/>
    <n v="2.2225000000000028"/>
    <n v="4.9762564679415009"/>
    <n v="1"/>
    <n v="0"/>
    <n v="0"/>
    <n v="0"/>
    <n v="0"/>
  </r>
  <r>
    <x v="1011"/>
    <x v="38"/>
    <x v="9"/>
    <n v="2020"/>
    <n v="14754"/>
    <n v="3.7944444444444558"/>
    <n v="11.52933"/>
    <n v="3.7944444444444558"/>
    <n v="10.102180000000001"/>
    <n v="1.996388888888889"/>
    <n v="5.0602265201057461"/>
    <n v="1"/>
    <n v="0"/>
    <n v="0"/>
    <n v="0"/>
    <n v="1"/>
  </r>
  <r>
    <x v="1012"/>
    <x v="39"/>
    <x v="9"/>
    <n v="2020"/>
    <n v="10193"/>
    <n v="2.1252777777777769"/>
    <n v="8.1164700000000032"/>
    <n v="2.1252777777777769"/>
    <n v="7.8515900000000034"/>
    <n v="1.569166666666667"/>
    <n v="5.0036686139139679"/>
    <n v="1"/>
    <n v="0"/>
    <n v="0"/>
    <n v="0"/>
    <n v="1"/>
  </r>
  <r>
    <x v="1013"/>
    <x v="40"/>
    <x v="9"/>
    <n v="2020"/>
    <n v="10595"/>
    <n v="2.7830555555555909"/>
    <n v="8.3143300000000036"/>
    <n v="2.7830555555555909"/>
    <n v="7.2052900000000077"/>
    <n v="1.375"/>
    <n v="5.2402109090909148"/>
    <n v="1"/>
    <n v="0"/>
    <n v="0"/>
    <n v="0"/>
    <n v="1"/>
  </r>
  <r>
    <x v="1014"/>
    <x v="41"/>
    <x v="9"/>
    <n v="2020"/>
    <n v="16843"/>
    <n v="4.5316666666667142"/>
    <n v="12.22237999999998"/>
    <n v="4.5316666666667142"/>
    <n v="10.139809999999979"/>
    <n v="2.2497222222222311"/>
    <n v="4.5071386590936884"/>
    <n v="1"/>
    <n v="0"/>
    <n v="0"/>
    <n v="0"/>
    <n v="0"/>
  </r>
  <r>
    <x v="1015"/>
    <x v="42"/>
    <x v="9"/>
    <n v="2020"/>
    <n v="10518"/>
    <n v="2.49277777777779"/>
    <n v="8.0750299999999982"/>
    <n v="2.49277777777779"/>
    <n v="7.4262399999999991"/>
    <n v="1.6333333333333331"/>
    <n v="4.5466775510204087"/>
    <n v="1"/>
    <n v="0"/>
    <n v="0"/>
    <n v="0"/>
    <n v="0"/>
  </r>
  <r>
    <x v="1016"/>
    <x v="43"/>
    <x v="9"/>
    <n v="2020"/>
    <n v="12034"/>
    <n v="2.641111111111111"/>
    <n v="9.082390000000002"/>
    <n v="2.641111111111111"/>
    <n v="8.652490000000002"/>
    <n v="1.7866666666666671"/>
    <n v="4.8428115671641789"/>
    <n v="1"/>
    <n v="0"/>
    <n v="0"/>
    <n v="0"/>
    <n v="0"/>
  </r>
  <r>
    <x v="1017"/>
    <x v="44"/>
    <x v="9"/>
    <n v="2020"/>
    <n v="13250"/>
    <n v="3.3752777777777778"/>
    <n v="10.011200000000001"/>
    <n v="3.3752777777777778"/>
    <n v="8.7641399999999976"/>
    <n v="1.881388888888889"/>
    <n v="4.6583351542890874"/>
    <n v="1"/>
    <n v="0"/>
    <n v="0"/>
    <n v="0"/>
    <n v="0"/>
  </r>
  <r>
    <x v="1018"/>
    <x v="45"/>
    <x v="9"/>
    <n v="2020"/>
    <n v="15815"/>
    <n v="3.569444444444466"/>
    <n v="12.03457"/>
    <n v="3.569444444444466"/>
    <n v="10.55027000000001"/>
    <n v="2.28833333333335"/>
    <n v="4.6104603058994611"/>
    <n v="1"/>
    <n v="0"/>
    <n v="0"/>
    <n v="0"/>
    <n v="0"/>
  </r>
  <r>
    <x v="1019"/>
    <x v="46"/>
    <x v="9"/>
    <n v="2020"/>
    <n v="831"/>
    <n v="1.171944444444444"/>
    <n v="0.53966999999999987"/>
    <n v="1.171944444444444"/>
    <n v="1.8319999999999999E-2"/>
    <n v="1.944444444444444E-3"/>
    <s v=""/>
    <n v="0"/>
    <n v="0"/>
    <n v="1"/>
    <n v="1"/>
    <n v="1"/>
  </r>
  <r>
    <x v="1020"/>
    <x v="47"/>
    <x v="9"/>
    <n v="2020"/>
    <n v="2582"/>
    <n v="1.991944444444445"/>
    <n v="1.7383"/>
    <n v="1.991944444444445"/>
    <n v="4.7190000000000003E-2"/>
    <n v="1.0555555555555559E-2"/>
    <s v=""/>
    <n v="0"/>
    <n v="0"/>
    <n v="1"/>
    <n v="2"/>
    <n v="0"/>
  </r>
  <r>
    <x v="1021"/>
    <x v="48"/>
    <x v="9"/>
    <n v="2020"/>
    <n v="11695"/>
    <n v="2.8961111111111189"/>
    <n v="8.1381299999999985"/>
    <n v="2.8961111111111189"/>
    <n v="7.3535699999999986"/>
    <n v="1.7513888888888891"/>
    <n v="4.1987076923076909"/>
    <n v="1"/>
    <n v="0"/>
    <n v="0"/>
    <n v="0"/>
    <n v="0"/>
  </r>
  <r>
    <x v="1022"/>
    <x v="49"/>
    <x v="9"/>
    <n v="2020"/>
    <n v="9439"/>
    <n v="4.4747222222222787"/>
    <n v="6.4296499999999934"/>
    <n v="4.4747222222222787"/>
    <n v="5.1181799999999944"/>
    <n v="1.257777777777777"/>
    <n v="4.0692243816254399"/>
    <n v="0"/>
    <n v="0"/>
    <n v="0"/>
    <n v="0"/>
    <n v="0"/>
  </r>
  <r>
    <x v="1023"/>
    <x v="50"/>
    <x v="9"/>
    <n v="2020"/>
    <n v="9263"/>
    <n v="2.5888888888889139"/>
    <n v="6.4426799999999966"/>
    <n v="2.5888888888889139"/>
    <n v="5.0822699999999994"/>
    <n v="1.2847222222222221"/>
    <n v="3.9559290810810812"/>
    <n v="0"/>
    <n v="0"/>
    <n v="0"/>
    <n v="0"/>
    <n v="0"/>
  </r>
  <r>
    <x v="1024"/>
    <x v="51"/>
    <x v="9"/>
    <n v="2020"/>
    <n v="4103"/>
    <n v="0.96833333333333327"/>
    <n v="3.0498500000000002"/>
    <n v="0.96833333333333327"/>
    <n v="2.8439800000000002"/>
    <n v="0.6694444444444444"/>
    <s v=""/>
    <n v="0"/>
    <n v="0"/>
    <n v="0"/>
    <n v="0"/>
    <n v="0"/>
  </r>
  <r>
    <x v="1025"/>
    <x v="52"/>
    <x v="9"/>
    <n v="2020"/>
    <n v="3793"/>
    <n v="1.545277777777778"/>
    <n v="2.36503"/>
    <n v="1.545277777777778"/>
    <n v="1.01694"/>
    <n v="0.299722222222222"/>
    <s v=""/>
    <n v="0"/>
    <n v="0"/>
    <n v="0"/>
    <n v="0"/>
    <n v="0"/>
  </r>
  <r>
    <x v="1026"/>
    <x v="53"/>
    <x v="9"/>
    <n v="2020"/>
    <n v="9974"/>
    <n v="2.194999999999999"/>
    <n v="7.0538599999999976"/>
    <n v="2.194999999999999"/>
    <n v="6.2820899999999984"/>
    <n v="1.405833333333333"/>
    <n v="4.4685880260818021"/>
    <n v="0"/>
    <n v="0"/>
    <n v="0"/>
    <n v="0"/>
    <n v="0"/>
  </r>
  <r>
    <x v="1027"/>
    <x v="54"/>
    <x v="9"/>
    <n v="2020"/>
    <n v="8653"/>
    <n v="2.369166666666668"/>
    <n v="6.5186900000000003"/>
    <n v="2.369166666666668"/>
    <n v="5.5148899999999994"/>
    <n v="1.1763888888888889"/>
    <n v="4.6879820543093267"/>
    <n v="0"/>
    <n v="0"/>
    <n v="0"/>
    <n v="0"/>
    <n v="0"/>
  </r>
  <r>
    <x v="1028"/>
    <x v="55"/>
    <x v="9"/>
    <n v="2020"/>
    <n v="10472"/>
    <n v="2.3566666666666891"/>
    <n v="8.5053599999999907"/>
    <n v="2.3566666666666891"/>
    <n v="7.9950800000000033"/>
    <n v="1.5366666666666671"/>
    <n v="5.2028720173535801"/>
    <n v="1"/>
    <n v="0"/>
    <n v="0"/>
    <n v="0"/>
    <n v="1"/>
  </r>
  <r>
    <x v="1029"/>
    <x v="56"/>
    <x v="9"/>
    <n v="2020"/>
    <n v="12937"/>
    <n v="2.374166666666667"/>
    <n v="10.89467"/>
    <n v="2.374166666666667"/>
    <n v="10.464510000000001"/>
    <n v="1.9555555555555559"/>
    <n v="5.3511698863636354"/>
    <n v="1"/>
    <n v="0"/>
    <n v="0"/>
    <n v="0"/>
    <n v="1"/>
  </r>
  <r>
    <x v="1030"/>
    <x v="57"/>
    <x v="9"/>
    <n v="2020"/>
    <n v="13347"/>
    <n v="2.530555555555555"/>
    <n v="11.21758"/>
    <n v="2.530555555555555"/>
    <n v="10.736599999999999"/>
    <n v="2.013611111111111"/>
    <n v="5.3320126914057111"/>
    <n v="1"/>
    <n v="0"/>
    <n v="0"/>
    <n v="0"/>
    <n v="1"/>
  </r>
  <r>
    <x v="1031"/>
    <x v="58"/>
    <x v="9"/>
    <n v="2020"/>
    <n v="3752"/>
    <n v="4.6188888888888906"/>
    <n v="2.4144100000000002"/>
    <n v="4.6188888888888906"/>
    <n v="9.6800000000000011E-2"/>
    <n v="3.0277777777777772E-2"/>
    <s v=""/>
    <n v="0"/>
    <n v="0"/>
    <n v="0"/>
    <n v="0"/>
    <n v="0"/>
  </r>
  <r>
    <x v="1032"/>
    <x v="59"/>
    <x v="9"/>
    <n v="2020"/>
    <n v="16791"/>
    <n v="3.9025000000000132"/>
    <n v="12.19515"/>
    <n v="3.9025000000000132"/>
    <n v="10.751279999999991"/>
    <n v="2.4800000000000129"/>
    <n v="4.3351935483870703"/>
    <n v="1"/>
    <n v="0"/>
    <n v="0"/>
    <n v="0"/>
    <n v="0"/>
  </r>
  <r>
    <x v="1033"/>
    <x v="60"/>
    <x v="9"/>
    <n v="2020"/>
    <n v="14126"/>
    <n v="3.2669444444444631"/>
    <n v="10.14193"/>
    <n v="3.2669444444444631"/>
    <n v="9.4289400000000079"/>
    <n v="2.1644444444444599"/>
    <n v="4.3562864476385759"/>
    <n v="1"/>
    <n v="0"/>
    <n v="0"/>
    <n v="0"/>
    <n v="0"/>
  </r>
  <r>
    <x v="1034"/>
    <x v="61"/>
    <x v="9"/>
    <n v="2020"/>
    <n v="10050"/>
    <n v="2.0819444444444448"/>
    <n v="7.6139499999999964"/>
    <n v="2.0819444444444448"/>
    <n v="7.3287699999999969"/>
    <n v="1.6361111111111111"/>
    <n v="4.4793840407470267"/>
    <n v="1"/>
    <n v="0"/>
    <n v="0"/>
    <n v="0"/>
    <n v="0"/>
  </r>
  <r>
    <x v="1035"/>
    <x v="62"/>
    <x v="10"/>
    <n v="2020"/>
    <n v="13093"/>
    <n v="2.7391666666666801"/>
    <n v="9.1985900000000047"/>
    <n v="2.7391666666666801"/>
    <n v="8.6418000000000035"/>
    <n v="1.980555555555555"/>
    <n v="4.3633211781206205"/>
    <n v="1"/>
    <n v="0"/>
    <n v="0"/>
    <n v="0"/>
    <n v="0"/>
  </r>
  <r>
    <x v="1036"/>
    <x v="63"/>
    <x v="10"/>
    <n v="2020"/>
    <n v="10673"/>
    <n v="2.3355555555555561"/>
    <n v="8.156520000000004"/>
    <n v="2.3355555555555561"/>
    <n v="7.8363000000000049"/>
    <n v="1.648611111111111"/>
    <n v="4.7532737994945276"/>
    <n v="1"/>
    <n v="0"/>
    <n v="0"/>
    <n v="0"/>
    <n v="0"/>
  </r>
  <r>
    <x v="1037"/>
    <x v="64"/>
    <x v="10"/>
    <n v="2020"/>
    <n v="11231"/>
    <n v="3.3025000000000131"/>
    <n v="7.6574800000000014"/>
    <n v="3.3025000000000131"/>
    <n v="6.3906200000000011"/>
    <n v="1.5038888888888879"/>
    <n v="4.2493963797561909"/>
    <n v="1"/>
    <n v="0"/>
    <n v="0"/>
    <n v="0"/>
    <n v="0"/>
  </r>
  <r>
    <x v="1038"/>
    <x v="65"/>
    <x v="10"/>
    <n v="2020"/>
    <n v="10437"/>
    <n v="2.1074999999999999"/>
    <n v="7.6236799999999993"/>
    <n v="2.1074999999999999"/>
    <n v="7.0352999999999994"/>
    <n v="1.5449999999999999"/>
    <n v="4.5535922330097085"/>
    <n v="1"/>
    <n v="0"/>
    <n v="0"/>
    <n v="0"/>
    <n v="0"/>
  </r>
  <r>
    <x v="1039"/>
    <x v="66"/>
    <x v="10"/>
    <n v="2020"/>
    <n v="12274"/>
    <n v="2.9849999999999999"/>
    <n v="8.3671199999999981"/>
    <n v="2.9849999999999999"/>
    <n v="7.1526199999999998"/>
    <n v="1.8272222222222221"/>
    <n v="3.9144773487382185"/>
    <n v="1"/>
    <n v="0"/>
    <n v="0"/>
    <n v="0"/>
    <n v="0"/>
  </r>
  <r>
    <x v="1040"/>
    <x v="67"/>
    <x v="10"/>
    <n v="2020"/>
    <n v="10257"/>
    <n v="2.0091666666666659"/>
    <n v="7.0529800000000016"/>
    <n v="2.0091666666666659"/>
    <n v="6.8777100000000031"/>
    <n v="1.600277777777777"/>
    <n v="4.2978226002430171"/>
    <n v="1"/>
    <n v="0"/>
    <n v="0"/>
    <n v="0"/>
    <n v="0"/>
  </r>
  <r>
    <x v="1041"/>
    <x v="68"/>
    <x v="10"/>
    <n v="2020"/>
    <n v="10088"/>
    <n v="1.901111111111111"/>
    <n v="7.9176099999999972"/>
    <n v="1.901111111111111"/>
    <n v="7.8068799999999969"/>
    <n v="1.593333333333333"/>
    <n v="4.8997154811715466"/>
    <n v="1"/>
    <n v="0"/>
    <n v="0"/>
    <n v="0"/>
    <n v="0"/>
  </r>
  <r>
    <x v="1042"/>
    <x v="69"/>
    <x v="10"/>
    <n v="2020"/>
    <n v="12220"/>
    <n v="2.9930555555555571"/>
    <n v="8.6781600000000001"/>
    <n v="2.9930555555555571"/>
    <n v="6.8973500000000012"/>
    <n v="1.5905555555555559"/>
    <n v="4.3364407963674463"/>
    <n v="1"/>
    <n v="0"/>
    <n v="0"/>
    <n v="0"/>
    <n v="0"/>
  </r>
  <r>
    <x v="1043"/>
    <x v="70"/>
    <x v="10"/>
    <n v="2020"/>
    <n v="9737"/>
    <n v="2.1263888888888891"/>
    <n v="7.3823999999999996"/>
    <n v="2.1263888888888891"/>
    <n v="6.8810199999999986"/>
    <n v="1.5024999999999999"/>
    <n v="4.5797138103161386"/>
    <n v="0"/>
    <n v="0"/>
    <n v="0"/>
    <n v="0"/>
    <n v="0"/>
  </r>
  <r>
    <x v="1044"/>
    <x v="71"/>
    <x v="10"/>
    <n v="2020"/>
    <n v="9353"/>
    <n v="2.4263888888889031"/>
    <n v="7.1600399999999986"/>
    <n v="2.4263888888889031"/>
    <n v="6.4586600000000001"/>
    <n v="1.388333333333333"/>
    <n v="4.6520960384153671"/>
    <n v="0"/>
    <n v="0"/>
    <n v="0"/>
    <n v="0"/>
    <n v="0"/>
  </r>
  <r>
    <x v="1045"/>
    <x v="72"/>
    <x v="10"/>
    <n v="2020"/>
    <n v="12388"/>
    <n v="2.7849999999999988"/>
    <n v="9.7115100000000005"/>
    <n v="2.7849999999999988"/>
    <n v="8.98705"/>
    <n v="1.7947222222222221"/>
    <n v="5.0074880049527941"/>
    <n v="1"/>
    <n v="0"/>
    <n v="0"/>
    <n v="0"/>
    <n v="1"/>
  </r>
  <r>
    <x v="1046"/>
    <x v="73"/>
    <x v="10"/>
    <n v="2020"/>
    <n v="7761"/>
    <n v="1.386666666666666"/>
    <n v="6.1877099999999938"/>
    <n v="1.386666666666666"/>
    <n v="5.930599999999993"/>
    <n v="1.1625000000000001"/>
    <n v="5.1015913978494556"/>
    <n v="0"/>
    <n v="0"/>
    <n v="0"/>
    <n v="0"/>
    <n v="1"/>
  </r>
  <r>
    <x v="1047"/>
    <x v="74"/>
    <x v="10"/>
    <n v="2020"/>
    <n v="11102"/>
    <n v="2.8619444444444442"/>
    <n v="7.8965099999999993"/>
    <n v="2.8611111111111112"/>
    <n v="6.84063"/>
    <n v="1.621944444444444"/>
    <n v="4.2175488953587958"/>
    <n v="1"/>
    <n v="0"/>
    <n v="0"/>
    <n v="0"/>
    <n v="0"/>
  </r>
  <r>
    <x v="1048"/>
    <x v="75"/>
    <x v="10"/>
    <n v="2020"/>
    <n v="10214"/>
    <n v="2.1588888888888889"/>
    <n v="7.4449800000000002"/>
    <n v="2.1588888888888889"/>
    <n v="6.6764600000000014"/>
    <n v="1.475277777777777"/>
    <n v="4.5255612878930558"/>
    <n v="1"/>
    <n v="0"/>
    <n v="0"/>
    <n v="0"/>
    <n v="0"/>
  </r>
  <r>
    <x v="1049"/>
    <x v="76"/>
    <x v="10"/>
    <n v="2020"/>
    <n v="12105"/>
    <n v="2.5136111111111279"/>
    <n v="8.8658300000000096"/>
    <n v="2.5136111111111279"/>
    <n v="8.4526800000000062"/>
    <n v="1.9197222222222221"/>
    <n v="4.4030745188829439"/>
    <n v="1"/>
    <n v="0"/>
    <n v="0"/>
    <n v="0"/>
    <n v="0"/>
  </r>
  <r>
    <x v="1050"/>
    <x v="77"/>
    <x v="10"/>
    <n v="2020"/>
    <n v="10352"/>
    <n v="2.424722222222222"/>
    <n v="6.7781699999999976"/>
    <n v="2.3997222222222221"/>
    <n v="6.1940400000000002"/>
    <n v="1.508333333333334"/>
    <n v="4.1065458563535895"/>
    <n v="1"/>
    <n v="0"/>
    <n v="0"/>
    <n v="0"/>
    <n v="0"/>
  </r>
  <r>
    <x v="1051"/>
    <x v="78"/>
    <x v="10"/>
    <n v="2020"/>
    <n v="14532"/>
    <n v="3.7233333333333571"/>
    <n v="10.004689999999989"/>
    <n v="3.6858333333333571"/>
    <n v="8.4254699999999954"/>
    <n v="2.0277777777777768"/>
    <n v="4.1550263013698627"/>
    <n v="1"/>
    <n v="0"/>
    <n v="0"/>
    <n v="0"/>
    <n v="0"/>
  </r>
  <r>
    <x v="1052"/>
    <x v="79"/>
    <x v="10"/>
    <n v="2020"/>
    <n v="12557"/>
    <n v="2.3080555555555562"/>
    <n v="9.5046000000000017"/>
    <n v="2.3080555555555562"/>
    <n v="9.3080600000000029"/>
    <n v="1.973333333333334"/>
    <n v="4.7169222972972973"/>
    <n v="1"/>
    <n v="0"/>
    <n v="0"/>
    <n v="0"/>
    <n v="0"/>
  </r>
  <r>
    <x v="1053"/>
    <x v="80"/>
    <x v="10"/>
    <n v="2020"/>
    <n v="12421"/>
    <n v="2.5872222222222399"/>
    <n v="9.2756499999999882"/>
    <n v="2.5872222222222399"/>
    <n v="8.780279999999987"/>
    <n v="1.8738888888888889"/>
    <n v="4.6855926474948051"/>
    <n v="1"/>
    <n v="0"/>
    <n v="0"/>
    <n v="0"/>
    <n v="0"/>
  </r>
  <r>
    <x v="1054"/>
    <x v="81"/>
    <x v="10"/>
    <n v="2020"/>
    <n v="10650"/>
    <n v="2.0938888888888889"/>
    <n v="7.725289999999994"/>
    <n v="2.0938888888888889"/>
    <n v="7.2719399999999972"/>
    <n v="1.5925"/>
    <n v="4.5663673469387733"/>
    <n v="1"/>
    <n v="0"/>
    <n v="0"/>
    <n v="0"/>
    <n v="0"/>
  </r>
  <r>
    <x v="1055"/>
    <x v="82"/>
    <x v="10"/>
    <n v="2020"/>
    <n v="22417"/>
    <n v="3.9691666666667231"/>
    <n v="15.97609000000001"/>
    <n v="3.969166666666724"/>
    <n v="15.523810000000021"/>
    <n v="3.4555555555555939"/>
    <n v="4.4924209003214992"/>
    <n v="1"/>
    <n v="1"/>
    <n v="0"/>
    <n v="0"/>
    <n v="0"/>
  </r>
  <r>
    <x v="1056"/>
    <x v="83"/>
    <x v="10"/>
    <n v="2020"/>
    <n v="10720"/>
    <n v="2.4936111111111212"/>
    <n v="7.1290899999999962"/>
    <n v="2.4936111111111212"/>
    <n v="6.1925599999999958"/>
    <n v="1.4694444444444441"/>
    <n v="4.214218525519847"/>
    <n v="1"/>
    <n v="0"/>
    <n v="0"/>
    <n v="0"/>
    <n v="0"/>
  </r>
  <r>
    <x v="1057"/>
    <x v="84"/>
    <x v="10"/>
    <n v="2020"/>
    <n v="10493"/>
    <n v="2.021944444444443"/>
    <n v="7.3880999999999881"/>
    <n v="2.021944444444443"/>
    <n v="7.0308599999999872"/>
    <n v="1.643333333333332"/>
    <n v="4.2784137931034438"/>
    <n v="1"/>
    <n v="0"/>
    <n v="0"/>
    <n v="0"/>
    <n v="0"/>
  </r>
  <r>
    <x v="1058"/>
    <x v="85"/>
    <x v="10"/>
    <n v="2020"/>
    <n v="10917"/>
    <n v="2.5750000000000179"/>
    <n v="7.796619999999999"/>
    <n v="2.5750000000000179"/>
    <n v="7.0187099999999978"/>
    <n v="1.527222222222222"/>
    <n v="4.5957359039650774"/>
    <n v="1"/>
    <n v="0"/>
    <n v="0"/>
    <n v="0"/>
    <n v="0"/>
  </r>
  <r>
    <x v="1059"/>
    <x v="86"/>
    <x v="10"/>
    <n v="2020"/>
    <n v="11595"/>
    <n v="2.277500000000011"/>
    <n v="9.0697000000000028"/>
    <n v="2.277500000000011"/>
    <n v="8.6214600000000026"/>
    <n v="1.753333333333333"/>
    <n v="4.9171825095057056"/>
    <n v="1"/>
    <n v="0"/>
    <n v="0"/>
    <n v="0"/>
    <n v="0"/>
  </r>
  <r>
    <x v="1060"/>
    <x v="87"/>
    <x v="10"/>
    <n v="2020"/>
    <n v="11176"/>
    <n v="2.6138888888889209"/>
    <n v="8.2660400000000021"/>
    <n v="2.6138888888889209"/>
    <n v="7.5211800000000029"/>
    <n v="1.6111111111111109"/>
    <n v="4.6683186206896572"/>
    <n v="1"/>
    <n v="0"/>
    <n v="0"/>
    <n v="0"/>
    <n v="0"/>
  </r>
  <r>
    <x v="1061"/>
    <x v="88"/>
    <x v="10"/>
    <n v="2020"/>
    <n v="11276"/>
    <n v="2.1094444444444451"/>
    <n v="8.8834999999999997"/>
    <n v="2.1094444444444451"/>
    <n v="8.5760199999999998"/>
    <n v="1.787222222222222"/>
    <n v="4.7985191171899286"/>
    <n v="1"/>
    <n v="0"/>
    <n v="0"/>
    <n v="0"/>
    <n v="0"/>
  </r>
  <r>
    <x v="1062"/>
    <x v="89"/>
    <x v="10"/>
    <n v="2020"/>
    <n v="13369"/>
    <n v="2.6222222222222409"/>
    <n v="10.329650000000001"/>
    <n v="2.6222222222222409"/>
    <n v="9.8526699999999963"/>
    <n v="2.0405555555555548"/>
    <n v="4.8284252654505853"/>
    <n v="1"/>
    <n v="0"/>
    <n v="0"/>
    <n v="0"/>
    <n v="0"/>
  </r>
  <r>
    <x v="1063"/>
    <x v="90"/>
    <x v="10"/>
    <n v="2020"/>
    <n v="11987"/>
    <n v="2.6833333333333709"/>
    <n v="9.028619999999993"/>
    <n v="2.6833333333333709"/>
    <n v="8.5663299999999953"/>
    <n v="1.8469444444444441"/>
    <n v="4.6381091893517805"/>
    <n v="1"/>
    <n v="0"/>
    <n v="0"/>
    <n v="0"/>
    <n v="0"/>
  </r>
  <r>
    <x v="1064"/>
    <x v="91"/>
    <x v="10"/>
    <n v="2020"/>
    <n v="9957"/>
    <n v="1.7880555555555551"/>
    <n v="7.8088399999999947"/>
    <n v="1.7880555555555551"/>
    <n v="7.6670399999999956"/>
    <n v="1.5344444444444441"/>
    <n v="4.9966227371469936"/>
    <n v="0"/>
    <n v="0"/>
    <n v="0"/>
    <n v="0"/>
    <n v="0"/>
  </r>
  <r>
    <x v="1065"/>
    <x v="92"/>
    <x v="11"/>
    <n v="2020"/>
    <n v="8479"/>
    <n v="1.8049999999999999"/>
    <n v="6.544589999999995"/>
    <n v="1.8049999999999999"/>
    <n v="6.2026499999999949"/>
    <n v="1.2991666666666659"/>
    <n v="4.7743296985246939"/>
    <n v="0"/>
    <n v="0"/>
    <n v="0"/>
    <n v="0"/>
    <n v="0"/>
  </r>
  <r>
    <x v="1066"/>
    <x v="93"/>
    <x v="11"/>
    <n v="2020"/>
    <n v="14725"/>
    <n v="2.968333333333359"/>
    <n v="11.59616999999999"/>
    <n v="2.968333333333359"/>
    <n v="11.232919999999989"/>
    <n v="2.310555555555573"/>
    <n v="4.8615667227698554"/>
    <n v="1"/>
    <n v="0"/>
    <n v="0"/>
    <n v="0"/>
    <n v="0"/>
  </r>
  <r>
    <x v="1067"/>
    <x v="94"/>
    <x v="11"/>
    <n v="2020"/>
    <n v="8331"/>
    <n v="2.7519444444444541"/>
    <n v="6.4833699999999999"/>
    <n v="2.7519444444444541"/>
    <n v="5.1394000000000011"/>
    <n v="1.0475000000000001"/>
    <n v="4.9063484486873516"/>
    <n v="0"/>
    <n v="0"/>
    <n v="0"/>
    <n v="0"/>
    <n v="0"/>
  </r>
  <r>
    <x v="1068"/>
    <x v="95"/>
    <x v="11"/>
    <n v="2020"/>
    <n v="11237"/>
    <n v="2.1999999999999988"/>
    <n v="9.0006199999999996"/>
    <n v="2.1999999999999988"/>
    <n v="8.8006199999999968"/>
    <n v="1.813333333333333"/>
    <n v="4.8532830882352931"/>
    <n v="1"/>
    <n v="0"/>
    <n v="0"/>
    <n v="0"/>
    <n v="0"/>
  </r>
  <r>
    <x v="1069"/>
    <x v="96"/>
    <x v="11"/>
    <n v="2020"/>
    <n v="13298"/>
    <n v="3.2352777777777839"/>
    <n v="10.24396"/>
    <n v="3.2352777777777839"/>
    <n v="9.0446299999999997"/>
    <n v="1.8663888888888891"/>
    <n v="4.8460586396785228"/>
    <n v="1"/>
    <n v="0"/>
    <n v="0"/>
    <n v="0"/>
    <n v="0"/>
  </r>
  <r>
    <x v="1070"/>
    <x v="97"/>
    <x v="11"/>
    <n v="2020"/>
    <n v="3316"/>
    <n v="2.181111111111111"/>
    <n v="2.1516299999999999"/>
    <n v="2.181111111111111"/>
    <n v="8.9409999999999989E-2"/>
    <n v="2.222222222222223E-2"/>
    <s v=""/>
    <n v="0"/>
    <n v="0"/>
    <n v="0"/>
    <n v="0"/>
    <n v="0"/>
  </r>
  <r>
    <x v="1071"/>
    <x v="98"/>
    <x v="11"/>
    <n v="2020"/>
    <n v="9211"/>
    <n v="2.1577777777777838"/>
    <n v="6.5911500000000078"/>
    <n v="2.1577777777777838"/>
    <n v="5.6604000000000054"/>
    <n v="1.3377777777777771"/>
    <n v="4.2311960132890425"/>
    <n v="0"/>
    <n v="0"/>
    <n v="0"/>
    <n v="0"/>
    <n v="0"/>
  </r>
  <r>
    <x v="1072"/>
    <x v="99"/>
    <x v="11"/>
    <n v="2020"/>
    <n v="14130"/>
    <n v="3.220000000000002"/>
    <n v="10.594620000000001"/>
    <n v="3.220000000000002"/>
    <n v="9.7673900000000042"/>
    <n v="2.2433333333333358"/>
    <n v="4.353962852897471"/>
    <n v="1"/>
    <n v="0"/>
    <n v="0"/>
    <n v="0"/>
    <n v="0"/>
  </r>
  <r>
    <x v="1073"/>
    <x v="100"/>
    <x v="11"/>
    <n v="2020"/>
    <n v="9512"/>
    <n v="2.2322222222222239"/>
    <n v="7.1857300000000022"/>
    <n v="2.2322222222222239"/>
    <n v="6.5851900000000034"/>
    <n v="1.4269444444444439"/>
    <n v="4.614888845629749"/>
    <n v="0"/>
    <n v="0"/>
    <n v="0"/>
    <n v="0"/>
    <n v="0"/>
  </r>
  <r>
    <x v="1074"/>
    <x v="101"/>
    <x v="11"/>
    <n v="2020"/>
    <n v="10093"/>
    <n v="2.5127777777777842"/>
    <n v="7.7291499999999997"/>
    <n v="2.5127777777777842"/>
    <n v="7.0648799999999987"/>
    <n v="1.556944444444444"/>
    <n v="4.5376570918822487"/>
    <n v="1"/>
    <n v="0"/>
    <n v="0"/>
    <n v="0"/>
    <n v="0"/>
  </r>
  <r>
    <x v="1075"/>
    <x v="102"/>
    <x v="11"/>
    <n v="2020"/>
    <n v="12278"/>
    <n v="2.5213888888889069"/>
    <n v="9.2880300000000027"/>
    <n v="2.5213888888889069"/>
    <n v="8.8231100000000051"/>
    <n v="1.8211111111111109"/>
    <n v="4.8449048200122062"/>
    <n v="1"/>
    <n v="0"/>
    <n v="0"/>
    <n v="0"/>
    <n v="0"/>
  </r>
  <r>
    <x v="1076"/>
    <x v="103"/>
    <x v="11"/>
    <n v="2020"/>
    <n v="12559"/>
    <n v="2.4416666666666669"/>
    <n v="9.3957700000000024"/>
    <n v="2.4416666666666669"/>
    <n v="9.0590899999999994"/>
    <n v="2.0411111111111109"/>
    <n v="4.4383130103429504"/>
    <n v="1"/>
    <n v="0"/>
    <n v="0"/>
    <n v="0"/>
    <n v="0"/>
  </r>
  <r>
    <x v="1077"/>
    <x v="104"/>
    <x v="11"/>
    <n v="2020"/>
    <n v="17786"/>
    <n v="4.722222222222296"/>
    <n v="13.59111"/>
    <n v="4.7466666666667408"/>
    <n v="12.45563000000001"/>
    <n v="2.701111111111159"/>
    <n v="4.6112986425338587"/>
    <n v="1"/>
    <n v="0"/>
    <n v="0"/>
    <n v="0"/>
    <n v="0"/>
  </r>
  <r>
    <x v="1078"/>
    <x v="105"/>
    <x v="11"/>
    <n v="2020"/>
    <n v="10066"/>
    <n v="2.3780555555555871"/>
    <n v="8.006639999999992"/>
    <n v="2.3780555555555871"/>
    <n v="7.6621799999999958"/>
    <n v="1.5155555555555551"/>
    <n v="5.0556906158357755"/>
    <n v="1"/>
    <n v="0"/>
    <n v="0"/>
    <n v="0"/>
    <n v="1"/>
  </r>
  <r>
    <x v="1079"/>
    <x v="106"/>
    <x v="11"/>
    <n v="2020"/>
    <n v="14465"/>
    <n v="2.8913888888888879"/>
    <n v="11.171709999999999"/>
    <n v="2.8913888888888879"/>
    <n v="10.40957"/>
    <n v="2.1580555555555549"/>
    <n v="4.8235875917106465"/>
    <n v="1"/>
    <n v="0"/>
    <n v="0"/>
    <n v="0"/>
    <n v="0"/>
  </r>
  <r>
    <x v="1080"/>
    <x v="107"/>
    <x v="11"/>
    <n v="2020"/>
    <n v="748"/>
    <n v="0.75249999999999995"/>
    <n v="0.47839999999999999"/>
    <n v="0.58694444444444438"/>
    <n v="5.2589999999999998E-2"/>
    <n v="1.361111111111111E-2"/>
    <s v=""/>
    <n v="0"/>
    <n v="0"/>
    <n v="1"/>
    <n v="1"/>
    <n v="0"/>
  </r>
  <r>
    <x v="1081"/>
    <x v="108"/>
    <x v="11"/>
    <n v="2020"/>
    <n v="11586"/>
    <n v="2.188333333333337"/>
    <n v="8.9404099999999911"/>
    <n v="2.188333333333337"/>
    <n v="8.6937799999999896"/>
    <n v="1.8577777777777771"/>
    <n v="4.6796662679425802"/>
    <n v="1"/>
    <n v="0"/>
    <n v="0"/>
    <n v="0"/>
    <n v="0"/>
  </r>
  <r>
    <x v="1082"/>
    <x v="109"/>
    <x v="11"/>
    <n v="2020"/>
    <n v="11971"/>
    <n v="2.933333333333346"/>
    <n v="8.9888199999999934"/>
    <n v="2.840277777777791"/>
    <n v="8.1521899999999938"/>
    <n v="1.727222222222222"/>
    <n v="4.7198269540044997"/>
    <n v="1"/>
    <n v="0"/>
    <n v="0"/>
    <n v="0"/>
    <n v="0"/>
  </r>
  <r>
    <x v="1083"/>
    <x v="110"/>
    <x v="11"/>
    <n v="2020"/>
    <n v="12753"/>
    <n v="2.9494444444444832"/>
    <n v="10.064745999999991"/>
    <n v="2.9494444444444858"/>
    <n v="9.6597859999999915"/>
    <n v="2.0480555555555591"/>
    <n v="4.7165644378136324"/>
    <n v="1"/>
    <n v="0"/>
    <n v="0"/>
    <n v="0"/>
    <n v="0"/>
  </r>
  <r>
    <x v="1084"/>
    <x v="111"/>
    <x v="11"/>
    <n v="2020"/>
    <n v="11920"/>
    <n v="3.394444444444443"/>
    <n v="8.8097799999999999"/>
    <n v="3.394444444444443"/>
    <n v="7.2467899999999998"/>
    <n v="1.5791666666666659"/>
    <n v="4.5889963060686032"/>
    <n v="1"/>
    <n v="0"/>
    <n v="0"/>
    <n v="0"/>
    <n v="0"/>
  </r>
  <r>
    <x v="1085"/>
    <x v="112"/>
    <x v="11"/>
    <n v="2020"/>
    <n v="11023"/>
    <n v="2.4905555555555559"/>
    <n v="8.4720299999999984"/>
    <n v="2.4905555555555559"/>
    <n v="7.7603499999999999"/>
    <n v="1.671388888888889"/>
    <n v="4.6430546784111675"/>
    <n v="1"/>
    <n v="0"/>
    <n v="0"/>
    <n v="0"/>
    <n v="0"/>
  </r>
  <r>
    <x v="1086"/>
    <x v="113"/>
    <x v="11"/>
    <n v="2020"/>
    <n v="10527"/>
    <n v="2.1952777777777839"/>
    <n v="8.0305299999999971"/>
    <n v="2.1952777777777839"/>
    <n v="7.0330499999999967"/>
    <n v="1.469444444444445"/>
    <n v="4.7861965973534932"/>
    <n v="1"/>
    <n v="0"/>
    <n v="0"/>
    <n v="0"/>
    <n v="0"/>
  </r>
  <r>
    <x v="1087"/>
    <x v="114"/>
    <x v="11"/>
    <n v="2020"/>
    <n v="14593"/>
    <n v="3.3055555555555731"/>
    <n v="11.15341999999999"/>
    <n v="3.3055555555555731"/>
    <n v="10.55443"/>
    <n v="2.2311111111111099"/>
    <n v="4.7305712151394443"/>
    <n v="1"/>
    <n v="0"/>
    <n v="0"/>
    <n v="0"/>
    <n v="0"/>
  </r>
  <r>
    <x v="1088"/>
    <x v="115"/>
    <x v="11"/>
    <n v="2020"/>
    <n v="8658"/>
    <n v="2.9333333333333398"/>
    <n v="6.3993599999999988"/>
    <n v="2.9333333333333398"/>
    <n v="5.0028599999999983"/>
    <n v="1.121666666666667"/>
    <n v="4.4602020802377389"/>
    <n v="0"/>
    <n v="0"/>
    <n v="0"/>
    <n v="0"/>
    <n v="0"/>
  </r>
  <r>
    <x v="1089"/>
    <x v="116"/>
    <x v="11"/>
    <n v="2020"/>
    <n v="10978"/>
    <n v="2.5755555555555709"/>
    <n v="8.6349269999999994"/>
    <n v="2.5755555555555709"/>
    <n v="7.7454170000000007"/>
    <n v="1.5130555555555549"/>
    <n v="5.1190565816045552"/>
    <n v="1"/>
    <n v="0"/>
    <n v="0"/>
    <n v="0"/>
    <n v="1"/>
  </r>
  <r>
    <x v="1090"/>
    <x v="117"/>
    <x v="11"/>
    <n v="2020"/>
    <n v="14999"/>
    <n v="3.6216666666666808"/>
    <n v="11.16845"/>
    <n v="3.6216666666666808"/>
    <n v="9.0279399999999992"/>
    <n v="1.9452777777777781"/>
    <n v="4.6409515921747806"/>
    <n v="1"/>
    <n v="0"/>
    <n v="0"/>
    <n v="0"/>
    <n v="0"/>
  </r>
  <r>
    <x v="1091"/>
    <x v="118"/>
    <x v="11"/>
    <n v="2020"/>
    <n v="11358"/>
    <n v="2.4180555555555729"/>
    <n v="8.6405400000000014"/>
    <n v="2.4180555555555729"/>
    <n v="7.482700000000003"/>
    <n v="1.585277777777778"/>
    <n v="4.7201191519186976"/>
    <n v="1"/>
    <n v="0"/>
    <n v="0"/>
    <n v="0"/>
    <n v="0"/>
  </r>
  <r>
    <x v="1092"/>
    <x v="119"/>
    <x v="11"/>
    <n v="2020"/>
    <n v="12502"/>
    <n v="2.7711111111111402"/>
    <n v="9.4186900000000033"/>
    <n v="2.7711111111111402"/>
    <n v="8.8450400000000062"/>
    <n v="1.885555555555555"/>
    <n v="4.6909463759575774"/>
    <n v="1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75364F-3984-42B4-A8CF-62A05D9ABE55}" name="PivotTable1" cacheId="1" applyNumberFormats="0" applyBorderFormats="0" applyFontFormats="0" applyPatternFormats="0" applyAlignmentFormats="0" applyWidthHeightFormats="1" dataCaption="Values" grandTotalCaption="Overall" updatedVersion="6" minRefreshableVersion="3" useAutoFormatting="1" itemPrintTitles="1" createdVersion="6" indent="0" outline="1" outlineData="1" multipleFieldFilters="0" rowHeaderCaption="Year" colHeaderCaption="Month">
  <location ref="B57:O62" firstHeaderRow="1" firstDataRow="2" firstDataCol="1"/>
  <pivotFields count="20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 defaultSubtotal="0"/>
    <pivotField axis="axisRow"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dragToRow="0" dragToCol="0" dragToPage="0" showAll="0" defaultSubtotal="0"/>
  </pivotFields>
  <rowFields count="1">
    <field x="17"/>
  </rowFields>
  <rowItems count="4">
    <i>
      <x v="1"/>
    </i>
    <i>
      <x v="2"/>
    </i>
    <i>
      <x v="3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hours_walking" fld="9" subtotal="average" baseField="15" baseItem="2" numFmtId="4"/>
  </dataFields>
  <formats count="10">
    <format dxfId="26">
      <pivotArea type="all" dataOnly="0" outline="0" fieldPosition="0"/>
    </format>
    <format dxfId="25">
      <pivotArea outline="0" collapsedLevelsAreSubtotals="1" fieldPosition="0"/>
    </format>
    <format dxfId="24">
      <pivotArea field="17" type="button" dataOnly="0" labelOnly="1" outline="0" axis="axisRow" fieldPosition="0"/>
    </format>
    <format dxfId="23">
      <pivotArea dataOnly="0" labelOnly="1" fieldPosition="0">
        <references count="1">
          <reference field="17" count="3">
            <x v="1"/>
            <x v="2"/>
            <x v="3"/>
          </reference>
        </references>
      </pivotArea>
    </format>
    <format dxfId="22">
      <pivotArea dataOnly="0" labelOnly="1" outline="0" axis="axisValues" fieldPosition="0"/>
    </format>
    <format dxfId="21">
      <pivotArea dataOnly="0" labelOnly="1" fieldPosition="0">
        <references count="1">
          <reference field="2" count="0"/>
        </references>
      </pivotArea>
    </format>
    <format dxfId="20">
      <pivotArea dataOnly="0" labelOnly="1" grandCol="1" outline="0" fieldPosition="0"/>
    </format>
    <format dxfId="19">
      <pivotArea type="all" dataOnly="0" outline="0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4">
      <pivotArea type="origin" dataOnly="0" labelOnly="1" outline="0" fieldPosition="0"/>
    </format>
  </formats>
  <conditionalFormats count="1">
    <conditionalFormat priority="11">
      <pivotAreas count="1">
        <pivotArea type="data" outline="0" collapsedLevelsAreSubtotals="1" fieldPosition="0">
          <references count="2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91B508-42DF-4A47-BEDF-09CA5878D7B3}" name="PivotTable6" cacheId="0" applyNumberFormats="0" applyBorderFormats="0" applyFontFormats="0" applyPatternFormats="0" applyAlignmentFormats="0" applyWidthHeightFormats="1" dataCaption="Values" grandTotalCaption="Overall" updatedVersion="6" minRefreshableVersion="3" useAutoFormatting="1" itemPrintTitles="1" createdVersion="6" indent="0" outline="1" outlineData="1" multipleFieldFilters="0" rowHeaderCaption="Year" colHeaderCaption="Month">
  <location ref="B94:O99" firstHeaderRow="1" firstDataRow="2" firstDataCol="1"/>
  <pivotFields count="16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dragToRow="0" dragToCol="0" dragToPage="0" showAll="0" defaultSubtota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Speed" fld="15" subtotal="average" baseField="2" baseItem="0" numFmtId="4"/>
  </dataFields>
  <formats count="3">
    <format dxfId="28">
      <pivotArea dataOnly="0" labelOnly="1" fieldPosition="0">
        <references count="1">
          <reference field="2" count="0"/>
        </references>
      </pivotArea>
    </format>
    <format dxfId="27">
      <pivotArea dataOnly="0" labelOnly="1" grandCol="1" outline="0" fieldPosition="0"/>
    </format>
    <format dxfId="2">
      <pivotArea type="origin" dataOnly="0" labelOnly="1" outline="0" fieldPosition="0"/>
    </format>
  </formats>
  <conditionalFormats count="1">
    <conditionalFormat priority="16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  <reference field="3" count="3">
              <x v="0"/>
              <x v="1"/>
              <x v="2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795F7-A296-4FB3-993A-0D71BBDDD434}" name="PivotTable10" cacheId="1" applyNumberFormats="0" applyBorderFormats="0" applyFontFormats="0" applyPatternFormats="0" applyAlignmentFormats="0" applyWidthHeightFormats="1" dataCaption="Values" grandTotalCaption="Overall" updatedVersion="6" minRefreshableVersion="3" useAutoFormatting="1" rowGrandTotals="0" itemPrintTitles="1" createdVersion="6" indent="0" outline="1" outlineData="1" multipleFieldFilters="0" rowHeaderCaption="Year" colHeaderCaption="Month">
  <location ref="B129:O133" firstHeaderRow="1" firstDataRow="2" firstDataCol="1"/>
  <pivotFields count="20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axis="axisRow"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dataField="1" dragToRow="0" dragToCol="0" dragToPage="0" showAll="0" defaultSubtotal="0"/>
  </pivotFields>
  <rowFields count="1">
    <field x="17"/>
  </rowFields>
  <rowItems count="3">
    <i>
      <x v="1"/>
    </i>
    <i>
      <x v="2"/>
    </i>
    <i>
      <x v="3"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Stride" fld="19" subtotal="average" baseField="17" baseItem="1" numFmtId="167"/>
  </dataFields>
  <formats count="10">
    <format dxfId="37">
      <pivotArea type="all" dataOnly="0" outline="0" fieldPosition="0"/>
    </format>
    <format dxfId="36">
      <pivotArea outline="0" collapsedLevelsAreSubtotals="1" fieldPosition="0"/>
    </format>
    <format dxfId="35">
      <pivotArea field="17" type="button" dataOnly="0" labelOnly="1" outline="0" axis="axisRow" fieldPosition="0"/>
    </format>
    <format dxfId="34">
      <pivotArea dataOnly="0" labelOnly="1" fieldPosition="0">
        <references count="1">
          <reference field="17" count="3">
            <x v="1"/>
            <x v="2"/>
            <x v="3"/>
          </reference>
        </references>
      </pivotArea>
    </format>
    <format dxfId="33">
      <pivotArea dataOnly="0" labelOnly="1" outline="0" axis="axisValues" fieldPosition="0"/>
    </format>
    <format dxfId="32">
      <pivotArea dataOnly="0" labelOnly="1" fieldPosition="0">
        <references count="1">
          <reference field="2" count="0"/>
        </references>
      </pivotArea>
    </format>
    <format dxfId="31">
      <pivotArea dataOnly="0" labelOnly="1" grandCol="1" outline="0" fieldPosition="0"/>
    </format>
    <format dxfId="30">
      <pivotArea type="all" dataOnly="0" outline="0" fieldPosition="0"/>
    </format>
    <format dxfId="29">
      <pivotArea outline="0" fieldPosition="0">
        <references count="1">
          <reference field="4294967294" count="1">
            <x v="0"/>
          </reference>
        </references>
      </pivotArea>
    </format>
    <format dxfId="0">
      <pivotArea type="origin" dataOnly="0" labelOnly="1" outline="0" fieldPosition="0"/>
    </format>
  </formats>
  <conditionalFormats count="1">
    <conditionalFormat priority="1">
      <pivotAreas count="1">
        <pivotArea type="data" outline="0" collapsedLevelsAreSubtotals="1" fieldPosition="0">
          <references count="2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0C234A-AE62-40C3-8D3C-4E58E4AD9866}" name="PivotTable9" cacheId="1" applyNumberFormats="0" applyBorderFormats="0" applyFontFormats="0" applyPatternFormats="0" applyAlignmentFormats="0" applyWidthHeightFormats="1" dataCaption="Values" grandTotalCaption="Overall" updatedVersion="6" minRefreshableVersion="3" useAutoFormatting="1" rowGrandTotals="0" itemPrintTitles="1" createdVersion="6" indent="0" outline="1" outlineData="1" multipleFieldFilters="0" rowHeaderCaption="Year" colHeaderCaption="Month">
  <location ref="B68:O72" firstHeaderRow="1" firstDataRow="2" firstDataCol="1"/>
  <pivotFields count="20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defaultSubtotal="0"/>
    <pivotField axis="axisRow"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dragToRow="0" dragToCol="0" dragToPage="0" showAll="0" defaultSubtotal="0"/>
  </pivotFields>
  <rowFields count="1">
    <field x="17"/>
  </rowFields>
  <rowItems count="3">
    <i>
      <x v="1"/>
    </i>
    <i>
      <x v="2"/>
    </i>
    <i>
      <x v="3"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20k" fld="12" baseField="0" baseItem="0"/>
  </dataFields>
  <formats count="9">
    <format dxfId="45">
      <pivotArea type="all" dataOnly="0" outline="0" fieldPosition="0"/>
    </format>
    <format dxfId="44">
      <pivotArea outline="0" collapsedLevelsAreSubtotals="1" fieldPosition="0"/>
    </format>
    <format dxfId="43">
      <pivotArea field="17" type="button" dataOnly="0" labelOnly="1" outline="0" axis="axisRow" fieldPosition="0"/>
    </format>
    <format dxfId="42">
      <pivotArea dataOnly="0" labelOnly="1" fieldPosition="0">
        <references count="1">
          <reference field="17" count="3">
            <x v="1"/>
            <x v="2"/>
            <x v="3"/>
          </reference>
        </references>
      </pivotArea>
    </format>
    <format dxfId="41">
      <pivotArea dataOnly="0" labelOnly="1" outline="0" axis="axisValues" fieldPosition="0"/>
    </format>
    <format dxfId="40">
      <pivotArea dataOnly="0" labelOnly="1" fieldPosition="0">
        <references count="1">
          <reference field="2" count="0"/>
        </references>
      </pivotArea>
    </format>
    <format dxfId="39">
      <pivotArea dataOnly="0" labelOnly="1" grandCol="1" outline="0" fieldPosition="0"/>
    </format>
    <format dxfId="38">
      <pivotArea type="all" dataOnly="0" outline="0" fieldPosition="0"/>
    </format>
    <format dxfId="3">
      <pivotArea type="origin" dataOnly="0" labelOnly="1" outline="0" fieldPosition="0"/>
    </format>
  </formats>
  <conditionalFormats count="1">
    <conditionalFormat priority="4">
      <pivotAreas count="1">
        <pivotArea type="data" outline="0" collapsedLevelsAreSubtotals="1" fieldPosition="0">
          <references count="2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56D57F-63FF-4B30-A5B4-0BF8081DC96C}" name="PivotTable5" cacheId="1" applyNumberFormats="0" applyBorderFormats="0" applyFontFormats="0" applyPatternFormats="0" applyAlignmentFormats="0" applyWidthHeightFormats="1" dataCaption="Values" grandTotalCaption="Overall" updatedVersion="6" minRefreshableVersion="3" useAutoFormatting="1" rowGrandTotals="0" itemPrintTitles="1" createdVersion="6" indent="0" outline="1" outlineData="1" multipleFieldFilters="0" rowHeaderCaption="Year" colHeaderCaption="Month">
  <location ref="B25:O29" firstHeaderRow="1" firstDataRow="2" firstDataCol="1"/>
  <pivotFields count="20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 defaultSubtotal="0"/>
    <pivotField axis="axisRow"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dragToRow="0" dragToCol="0" dragToPage="0" showAll="0" defaultSubtotal="0"/>
  </pivotFields>
  <rowFields count="1">
    <field x="17"/>
  </rowFields>
  <rowItems count="3">
    <i>
      <x v="1"/>
    </i>
    <i>
      <x v="2"/>
    </i>
    <i>
      <x v="3"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10k" fld="11" subtotal="average" baseField="13" baseItem="1" numFmtId="9"/>
  </dataFields>
  <formats count="9"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7" type="button" dataOnly="0" labelOnly="1" outline="0" axis="axisRow" fieldPosition="0"/>
    </format>
    <format dxfId="50">
      <pivotArea dataOnly="0" labelOnly="1" fieldPosition="0">
        <references count="1">
          <reference field="17" count="3">
            <x v="1"/>
            <x v="2"/>
            <x v="3"/>
          </reference>
        </references>
      </pivotArea>
    </format>
    <format dxfId="49">
      <pivotArea dataOnly="0" labelOnly="1" outline="0" axis="axisValues" fieldPosition="0"/>
    </format>
    <format dxfId="48">
      <pivotArea dataOnly="0" labelOnly="1" fieldPosition="0">
        <references count="1">
          <reference field="2" count="0"/>
        </references>
      </pivotArea>
    </format>
    <format dxfId="47">
      <pivotArea dataOnly="0" labelOnly="1" grandCol="1" outline="0" fieldPosition="0"/>
    </format>
    <format dxfId="46">
      <pivotArea type="all" dataOnly="0" outline="0" fieldPosition="0"/>
    </format>
    <format dxfId="6">
      <pivotArea type="origin" dataOnly="0" labelOnly="1" outline="0" fieldPosition="0"/>
    </format>
  </formats>
  <conditionalFormats count="1">
    <conditionalFormat priority="15">
      <pivotAreas count="1">
        <pivotArea type="data" outline="0" collapsedLevelsAreSubtotals="1" fieldPosition="0">
          <references count="2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ED4820-910D-4EC9-B3D7-AE769BAE901C}" name="PivotTable8" cacheId="1" applyNumberFormats="0" applyBorderFormats="0" applyFontFormats="0" applyPatternFormats="0" applyAlignmentFormats="0" applyWidthHeightFormats="1" dataCaption="Values" grandTotalCaption="Overall" updatedVersion="6" minRefreshableVersion="3" useAutoFormatting="1" itemPrintTitles="1" createdVersion="6" indent="0" outline="1" outlineData="1" multipleFieldFilters="0" rowHeaderCaption="Year" colHeaderCaption="Month">
  <location ref="B36:O41" firstHeaderRow="1" firstDataRow="2" firstDataCol="1"/>
  <pivotFields count="20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 defaultSubtotal="0"/>
    <pivotField axis="axisRow"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dragToRow="0" dragToCol="0" dragToPage="0" showAll="0" defaultSubtotal="0"/>
  </pivotFields>
  <rowFields count="1">
    <field x="17"/>
  </rowFields>
  <rowItems count="4">
    <i>
      <x v="1"/>
    </i>
    <i>
      <x v="2"/>
    </i>
    <i>
      <x v="3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break" fld="13" baseField="0" baseItem="0"/>
  </dataFields>
  <formats count="9"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17" type="button" dataOnly="0" labelOnly="1" outline="0" axis="axisRow" fieldPosition="0"/>
    </format>
    <format dxfId="58">
      <pivotArea dataOnly="0" labelOnly="1" fieldPosition="0">
        <references count="1">
          <reference field="17" count="3">
            <x v="1"/>
            <x v="2"/>
            <x v="3"/>
          </reference>
        </references>
      </pivotArea>
    </format>
    <format dxfId="57">
      <pivotArea dataOnly="0" labelOnly="1" outline="0" axis="axisValues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grandCol="1" outline="0" fieldPosition="0"/>
    </format>
    <format dxfId="54">
      <pivotArea type="all" dataOnly="0" outline="0" fieldPosition="0"/>
    </format>
    <format dxfId="5">
      <pivotArea type="origin" dataOnly="0" labelOnly="1" outline="0" fieldPosition="0"/>
    </format>
  </formats>
  <conditionalFormats count="1">
    <conditionalFormat priority="7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  <reference field="17" count="3">
              <x v="1"/>
              <x v="2"/>
              <x v="3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58BE7-36A5-4902-A2D9-F472EEB9C476}" name="PivotTable7" cacheId="1" applyNumberFormats="0" applyBorderFormats="0" applyFontFormats="0" applyPatternFormats="0" applyAlignmentFormats="0" applyWidthHeightFormats="1" dataCaption="Values" grandTotalCaption="Overall" updatedVersion="6" minRefreshableVersion="3" useAutoFormatting="1" rowGrandTotals="0" itemPrintTitles="1" createdVersion="6" indent="0" outline="1" outlineData="1" multipleFieldFilters="0" rowHeaderCaption="Year" colHeaderCaption="Month">
  <location ref="B9:O13" firstHeaderRow="1" firstDataRow="2" firstDataCol="1"/>
  <pivotFields count="20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axis="axisRow" showAll="0" defaultSubtotal="0">
      <items count="5">
        <item x="0"/>
        <item x="1"/>
        <item x="2"/>
        <item x="3"/>
        <item x="4"/>
      </items>
    </pivotField>
    <pivotField dragToRow="0" dragToCol="0" dragToPage="0" showAll="0" defaultSubtotal="0"/>
    <pivotField dragToRow="0" dragToCol="0" dragToPage="0" showAll="0" defaultSubtotal="0"/>
  </pivotFields>
  <rowFields count="1">
    <field x="17"/>
  </rowFields>
  <rowItems count="3">
    <i>
      <x v="1"/>
    </i>
    <i>
      <x v="2"/>
    </i>
    <i>
      <x v="3"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steps" fld="4" subtotal="average" baseField="15" baseItem="1" numFmtId="3"/>
  </dataFields>
  <formats count="10"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17" type="button" dataOnly="0" labelOnly="1" outline="0" axis="axisRow" fieldPosition="0"/>
    </format>
    <format dxfId="67">
      <pivotArea dataOnly="0" labelOnly="1" fieldPosition="0">
        <references count="1">
          <reference field="17" count="3">
            <x v="1"/>
            <x v="2"/>
            <x v="3"/>
          </reference>
        </references>
      </pivotArea>
    </format>
    <format dxfId="66">
      <pivotArea dataOnly="0" labelOnly="1" outline="0" axis="axisValues" fieldPosition="0"/>
    </format>
    <format dxfId="65">
      <pivotArea dataOnly="0" labelOnly="1" fieldPosition="0">
        <references count="1">
          <reference field="2" count="0"/>
        </references>
      </pivotArea>
    </format>
    <format dxfId="64">
      <pivotArea dataOnly="0" labelOnly="1" grandCol="1" outline="0" fieldPosition="0"/>
    </format>
    <format dxfId="63">
      <pivotArea type="all" dataOnly="0" outline="0" fieldPosition="0"/>
    </format>
    <format dxfId="62">
      <pivotArea outline="0" fieldPosition="0">
        <references count="1">
          <reference field="4294967294" count="1">
            <x v="0"/>
          </reference>
        </references>
      </pivotArea>
    </format>
    <format dxfId="7">
      <pivotArea type="origin" dataOnly="0" labelOnly="1" outline="0" fieldPosition="0"/>
    </format>
  </formats>
  <conditionalFormats count="1">
    <conditionalFormat priority="13">
      <pivotAreas count="1">
        <pivotArea type="data" outline="0" collapsedLevelsAreSubtotals="1" fieldPosition="0">
          <references count="2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EEABCD-A005-4AFB-8B17-77A0F6800094}" name="PivotTable2" cacheId="0" applyNumberFormats="0" applyBorderFormats="0" applyFontFormats="0" applyPatternFormats="0" applyAlignmentFormats="0" applyWidthHeightFormats="1" dataCaption="Values" grandTotalCaption="Overall" updatedVersion="6" minRefreshableVersion="3" useAutoFormatting="1" itemPrintTitles="1" createdVersion="6" indent="0" outline="1" outlineData="1" multipleFieldFilters="0" rowHeaderCaption="Year" colHeaderCaption="Month">
  <location ref="B106:O111" firstHeaderRow="1" firstDataRow="2" firstDataCol="1"/>
  <pivotFields count="16">
    <pivotField numFmtId="164" showAll="0"/>
    <pivotField showAll="0"/>
    <pivotField axis="axisCol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ragToRow="0" dragToCol="0" dragToPage="0" showAll="0" defaultSubtota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fast" fld="13" baseField="0" baseItem="0"/>
  </dataFields>
  <formats count="3">
    <format dxfId="72">
      <pivotArea dataOnly="0" labelOnly="1" fieldPosition="0">
        <references count="1">
          <reference field="2" count="0"/>
        </references>
      </pivotArea>
    </format>
    <format dxfId="71">
      <pivotArea dataOnly="0" labelOnly="1" grandCol="1" outline="0" fieldPosition="0"/>
    </format>
    <format dxfId="1">
      <pivotArea type="origin" dataOnly="0" labelOnly="1" outline="0" fieldPosition="0"/>
    </format>
  </formats>
  <conditionalFormats count="1">
    <conditionalFormat priority="9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2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  <reference field="3" count="3">
              <x v="0"/>
              <x v="1"/>
              <x v="2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1A0152-C4A1-43C5-AE67-04EA387D3BF5}" name="PivotTable4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H7" firstHeaderRow="0" firstDataRow="1" firstDataCol="1"/>
  <pivotFields count="20">
    <pivotField axis="axisRow" numFmtId="164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 sd="0"/>
      </items>
    </pivotField>
    <pivotField axis="axisRow" showAll="0">
      <items count="218"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23"/>
        <item x="124"/>
        <item x="125"/>
        <item x="126"/>
        <item x="2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61"/>
        <item x="184"/>
        <item x="122"/>
        <item t="default"/>
      </items>
    </pivotField>
    <pivotField showAll="0"/>
    <pivotField showAll="0"/>
    <pivotField dataField="1" showAll="0"/>
    <pivotField showAll="0"/>
    <pivotField dataField="1" showAll="0"/>
    <pivotField showAll="0"/>
    <pivotField showAll="0"/>
    <pivotField dataField="1" showAll="0"/>
    <pivotField showAll="0"/>
    <pivotField dataField="1" showAll="0"/>
    <pivotField showAll="0"/>
    <pivotField dataField="1" showAll="0"/>
    <pivotField showAll="0"/>
    <pivotField dataField="1" showAll="0"/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Row" showAll="0">
      <items count="6">
        <item sd="0" x="1"/>
        <item sd="0" x="2"/>
        <item sd="0" x="3"/>
        <item x="4"/>
        <item x="0"/>
        <item t="default"/>
      </items>
    </pivotField>
    <pivotField dragToRow="0" dragToCol="0" dragToPage="0" showAll="0" defaultSubtotal="0"/>
    <pivotField dataField="1" dragToRow="0" dragToCol="0" dragToPage="0" showAll="0" defaultSubtotal="0"/>
  </pivotFields>
  <rowFields count="3">
    <field x="17"/>
    <field x="0"/>
    <field x="1"/>
  </rowFields>
  <rowItems count="4">
    <i>
      <x/>
    </i>
    <i>
      <x v="1"/>
    </i>
    <i>
      <x v="2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Average of steps" fld="4" subtotal="average" baseField="8" baseItem="2" numFmtId="3"/>
    <dataField name="Average of km" fld="6" subtotal="average" baseField="8" baseItem="2" numFmtId="2"/>
    <dataField name="Average of hours_walking" fld="9" subtotal="average" baseField="12" baseItem="5" numFmtId="165"/>
    <dataField name="Average of 10k" fld="11" subtotal="average" baseField="12" baseItem="3" numFmtId="9"/>
    <dataField name="Sum of break" fld="13" baseField="0" baseItem="0"/>
    <dataField name="Sum of fast" fld="15" baseField="1" baseItem="60"/>
    <dataField name="Sum of Stride" fld="19" baseField="17" baseItem="0" numFmtId="167"/>
  </dataFields>
  <conditionalFormats count="6">
    <conditionalFormat priority="8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  <conditionalFormat priority="7">
      <pivotAreas count="1">
        <pivotArea type="data" outline="0" collapsedLevelsAreSubtotals="1" fieldPosition="0">
          <references count="1">
            <reference field="4294967294" count="1" selected="0">
              <x v="1"/>
            </reference>
          </references>
        </pivotArea>
      </pivotAreas>
    </conditionalFormat>
    <conditionalFormat priority="4">
      <pivotAreas count="1">
        <pivotArea type="data" outline="0" collapsedLevelsAreSubtotals="1" fieldPosition="0">
          <references count="1">
            <reference field="4294967294" count="1" selected="0">
              <x v="4"/>
            </reference>
          </references>
        </pivotArea>
      </pivotAreas>
    </conditionalFormat>
    <conditionalFormat priority="3">
      <pivotAreas count="1">
        <pivotArea type="data" outline="0" collapsedLevelsAreSubtotals="1" fieldPosition="0">
          <references count="1">
            <reference field="4294967294" count="1" selected="0">
              <x v="5"/>
            </reference>
          </references>
        </pivotArea>
      </pivotAreas>
    </conditionalFormat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3"/>
            </reference>
          </references>
        </pivotArea>
      </pivotAreas>
    </conditionalFormat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2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AEF6C93-5A52-41EE-A26B-293D6FD47369}" name="Table2" displayName="Table2" ref="A1:R1094" totalsRowShown="0" headerRowDxfId="17">
  <tableColumns count="18">
    <tableColumn id="1" xr3:uid="{3D98EF9F-2815-4FAE-89BA-9FAD719FB588}" name="date" dataDxfId="16"/>
    <tableColumn id="2" xr3:uid="{13C6D73E-3DF8-4B1C-9CA0-85E16684D9C6}" name="day" dataDxfId="15">
      <calculatedColumnFormula>TEXT(A2,"dd ddd")</calculatedColumnFormula>
    </tableColumn>
    <tableColumn id="15" xr3:uid="{C7C87481-64BB-4506-B97A-BEDC263CF9EF}" name="month" dataDxfId="14">
      <calculatedColumnFormula>TEXT(Table2[[#This Row],[date]],"mmm")</calculatedColumnFormula>
    </tableColumn>
    <tableColumn id="12" xr3:uid="{BF1DEF71-9314-4749-AE66-F4BD43593407}" name="year" dataDxfId="13">
      <calculatedColumnFormula>YEAR(Table2[[#This Row],[date]])</calculatedColumnFormula>
    </tableColumn>
    <tableColumn id="3" xr3:uid="{671D9F56-DE77-4468-9DD0-F4C9A431418A}" name="steps"/>
    <tableColumn id="4" xr3:uid="{E78481D4-B6B7-4565-A4F6-4361F8B2CE5E}" name="hours_steps"/>
    <tableColumn id="5" xr3:uid="{0FFD7E1C-8147-4FB1-BB58-14037986E3AA}" name="km"/>
    <tableColumn id="6" xr3:uid="{287EFC81-2E52-4976-8133-20D1525BA003}" name="hours_km"/>
    <tableColumn id="8" xr3:uid="{BD2CC956-1717-4EBC-B7BE-8D9F635E0A43}" name="hours_walking"/>
    <tableColumn id="7" xr3:uid="{FFF3C647-2397-4569-BE57-72753C138019}" name="km_walking"/>
    <tableColumn id="20" xr3:uid="{97B18CC9-FC5D-4AD6-A3DD-5777028A678D}" name="stride" dataDxfId="12">
      <calculatedColumnFormula>Table2[[#This Row],[km]]/Table2[[#This Row],[steps]]*1000*3.28084</calculatedColumnFormula>
    </tableColumn>
    <tableColumn id="16" xr3:uid="{5760D303-5D49-4161-B44F-E3C06618765E}" name="speed" dataDxfId="11">
      <calculatedColumnFormula>IF(Table2[[#This Row],[km_walking]]&gt;3,Table2[[#This Row],[km_walking]]/Table2[[#This Row],[hours_walking]],"")</calculatedColumnFormula>
    </tableColumn>
    <tableColumn id="9" xr3:uid="{5F714495-2C6C-4B20-A19C-078B2159C05B}" name="10k">
      <calculatedColumnFormula>IF(E2&gt;=10000,1,0)</calculatedColumnFormula>
    </tableColumn>
    <tableColumn id="17" xr3:uid="{3ACB246D-53F9-4FA2-BCE2-B5C6CE6B014C}" name="20k" dataDxfId="10">
      <calculatedColumnFormula>IF(E2&gt;=20000,1,0)</calculatedColumnFormula>
    </tableColumn>
    <tableColumn id="10" xr3:uid="{C3401D34-1DE9-4A58-A05D-BDC092A880B3}" name="break">
      <calculatedColumnFormula>IF(E2&lt;3000,1,0)</calculatedColumnFormula>
    </tableColumn>
    <tableColumn id="13" xr3:uid="{7E478FAF-E52E-4909-BCD1-1D8A8290D0C6}" name="streak" dataDxfId="9">
      <calculatedColumnFormula>IFERROR(IF(Table2[[#This Row],[break]]=0,0,P1+1),1)</calculatedColumnFormula>
    </tableColumn>
    <tableColumn id="11" xr3:uid="{6282E250-1CAD-429B-A35A-A3F1E0D3EDD3}" name="fast">
      <calculatedColumnFormula>IFERROR(IF(J2/I2&gt;5,1,0),0)</calculatedColumnFormula>
    </tableColumn>
    <tableColumn id="14" xr3:uid="{62E73849-4625-4330-A169-7ED6CBAEB84D}" name="on" dataDxfId="8">
      <calculatedColumnFormula>TEXT(Table2[[#This Row],[date]],"dd-mmm-yyyy")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drawing" Target="../drawings/drawing1.xml"/><Relationship Id="rId5" Type="http://schemas.openxmlformats.org/officeDocument/2006/relationships/pivotTable" Target="../pivotTables/pivotTable5.xml"/><Relationship Id="rId10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Relationship Id="rId9" Type="http://schemas.openxmlformats.org/officeDocument/2006/relationships/hyperlink" Target="https://www.omnicalculator.com/sports/stride-lengt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2560E-BE8E-43D7-B141-7B519E81202C}">
  <sheetPr>
    <outlinePr summaryBelow="0"/>
  </sheetPr>
  <dimension ref="A1:O184"/>
  <sheetViews>
    <sheetView showGridLines="0" tabSelected="1" zoomScale="96" workbookViewId="0"/>
  </sheetViews>
  <sheetFormatPr defaultRowHeight="15" outlineLevelRow="1" x14ac:dyDescent="0.25"/>
  <cols>
    <col min="2" max="2" width="8.85546875" customWidth="1"/>
    <col min="3" max="3" width="9.28515625" bestFit="1" customWidth="1"/>
    <col min="4" max="14" width="6.85546875" customWidth="1"/>
    <col min="15" max="15" width="7.42578125" bestFit="1" customWidth="1"/>
    <col min="16" max="16" width="13" bestFit="1" customWidth="1"/>
    <col min="17" max="17" width="10.85546875" bestFit="1" customWidth="1"/>
    <col min="18" max="18" width="13" bestFit="1" customWidth="1"/>
    <col min="19" max="19" width="10.85546875" bestFit="1" customWidth="1"/>
    <col min="20" max="20" width="13" bestFit="1" customWidth="1"/>
    <col min="21" max="21" width="10.85546875" bestFit="1" customWidth="1"/>
    <col min="22" max="22" width="13" bestFit="1" customWidth="1"/>
    <col min="23" max="23" width="10.85546875" bestFit="1" customWidth="1"/>
    <col min="24" max="24" width="13" bestFit="1" customWidth="1"/>
    <col min="25" max="25" width="10.85546875" bestFit="1" customWidth="1"/>
    <col min="26" max="26" width="13" bestFit="1" customWidth="1"/>
    <col min="27" max="27" width="16.140625" bestFit="1" customWidth="1"/>
    <col min="28" max="28" width="18.28515625" bestFit="1" customWidth="1"/>
  </cols>
  <sheetData>
    <row r="1" spans="1:15" s="43" customFormat="1" ht="49.5" x14ac:dyDescent="0.65">
      <c r="A1" s="43" t="s">
        <v>128</v>
      </c>
    </row>
    <row r="3" spans="1:15" s="10" customFormat="1" ht="23.25" x14ac:dyDescent="0.35">
      <c r="A3" s="10" t="str">
        <f>"I walked ~"&amp;TEXT(C16,"0")&amp;" million steps in the last "&amp;ROUND(C17/365,1)&amp;" years, at ~"&amp;ROUND(C18/1000,0)&amp;"K steps daily."</f>
        <v>I walked ~11 million steps in the last 3 years, at ~10K steps daily.</v>
      </c>
    </row>
    <row r="4" spans="1:15" x14ac:dyDescent="0.25">
      <c r="B4" t="s">
        <v>49</v>
      </c>
    </row>
    <row r="5" spans="1:15" x14ac:dyDescent="0.25">
      <c r="B5" t="s">
        <v>50</v>
      </c>
    </row>
    <row r="6" spans="1:15" x14ac:dyDescent="0.25">
      <c r="B6" t="s">
        <v>51</v>
      </c>
    </row>
    <row r="7" spans="1:15" x14ac:dyDescent="0.25">
      <c r="B7" t="s">
        <v>52</v>
      </c>
    </row>
    <row r="9" spans="1:15" x14ac:dyDescent="0.25">
      <c r="B9" s="44" t="s">
        <v>25</v>
      </c>
      <c r="C9" s="16" t="s">
        <v>48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5" x14ac:dyDescent="0.25">
      <c r="B10" s="16" t="s">
        <v>37</v>
      </c>
      <c r="C10" s="18" t="s">
        <v>18</v>
      </c>
      <c r="D10" s="18" t="s">
        <v>19</v>
      </c>
      <c r="E10" s="18" t="s">
        <v>20</v>
      </c>
      <c r="F10" s="18" t="s">
        <v>9</v>
      </c>
      <c r="G10" s="18" t="s">
        <v>10</v>
      </c>
      <c r="H10" s="18" t="s">
        <v>11</v>
      </c>
      <c r="I10" s="18" t="s">
        <v>12</v>
      </c>
      <c r="J10" s="18" t="s">
        <v>13</v>
      </c>
      <c r="K10" s="18" t="s">
        <v>14</v>
      </c>
      <c r="L10" s="18" t="s">
        <v>15</v>
      </c>
      <c r="M10" s="18" t="s">
        <v>16</v>
      </c>
      <c r="N10" s="18" t="s">
        <v>17</v>
      </c>
      <c r="O10" s="18" t="s">
        <v>46</v>
      </c>
    </row>
    <row r="11" spans="1:15" x14ac:dyDescent="0.25">
      <c r="B11" s="19" t="s">
        <v>21</v>
      </c>
      <c r="C11" s="21">
        <v>8212.4516129032254</v>
      </c>
      <c r="D11" s="21">
        <v>7818.3214285714284</v>
      </c>
      <c r="E11" s="21">
        <v>8242.5161290322576</v>
      </c>
      <c r="F11" s="21">
        <v>10905.6</v>
      </c>
      <c r="G11" s="21">
        <v>10664.677419354839</v>
      </c>
      <c r="H11" s="21">
        <v>13111.266666666666</v>
      </c>
      <c r="I11" s="21">
        <v>13137.451612903225</v>
      </c>
      <c r="J11" s="21">
        <v>9743.9032258064508</v>
      </c>
      <c r="K11" s="21">
        <v>6487.2</v>
      </c>
      <c r="L11" s="21">
        <v>8282.0967741935492</v>
      </c>
      <c r="M11" s="21">
        <v>8215.9666666666672</v>
      </c>
      <c r="N11" s="21">
        <v>7758.1935483870966</v>
      </c>
      <c r="O11" s="21">
        <v>9391.2164383561649</v>
      </c>
    </row>
    <row r="12" spans="1:15" x14ac:dyDescent="0.25">
      <c r="B12" s="19" t="s">
        <v>22</v>
      </c>
      <c r="C12" s="21">
        <v>7608.9677419354839</v>
      </c>
      <c r="D12" s="21">
        <v>11567.285714285714</v>
      </c>
      <c r="E12" s="21">
        <v>9865.0967741935492</v>
      </c>
      <c r="F12" s="21">
        <v>9838.2333333333336</v>
      </c>
      <c r="G12" s="21">
        <v>11415.58064516129</v>
      </c>
      <c r="H12" s="21">
        <v>10388.299999999999</v>
      </c>
      <c r="I12" s="21">
        <v>8626.4193548387102</v>
      </c>
      <c r="J12" s="21">
        <v>7569.5806451612907</v>
      </c>
      <c r="K12" s="21">
        <v>12395.233333333334</v>
      </c>
      <c r="L12" s="21">
        <v>10208.58064516129</v>
      </c>
      <c r="M12" s="21">
        <v>11555.766666666666</v>
      </c>
      <c r="N12" s="21">
        <v>11307.387096774193</v>
      </c>
      <c r="O12" s="21">
        <v>10174.95890410959</v>
      </c>
    </row>
    <row r="13" spans="1:15" x14ac:dyDescent="0.25">
      <c r="B13" s="19" t="s">
        <v>23</v>
      </c>
      <c r="C13" s="21">
        <v>11419.967741935483</v>
      </c>
      <c r="D13" s="21">
        <v>11766.275862068966</v>
      </c>
      <c r="E13" s="21">
        <v>10474.516129032258</v>
      </c>
      <c r="F13" s="21">
        <v>10722</v>
      </c>
      <c r="G13" s="21">
        <v>7661.1935483870966</v>
      </c>
      <c r="H13" s="21">
        <v>8078.666666666667</v>
      </c>
      <c r="I13" s="21">
        <v>9057.322580645161</v>
      </c>
      <c r="J13" s="21">
        <v>9382.9354838709678</v>
      </c>
      <c r="K13" s="21">
        <v>9634.5666666666675</v>
      </c>
      <c r="L13" s="21">
        <v>10741.967741935483</v>
      </c>
      <c r="M13" s="21">
        <v>11578.4</v>
      </c>
      <c r="N13" s="21">
        <v>11182.214285714286</v>
      </c>
      <c r="O13" s="21">
        <v>10125.641873278237</v>
      </c>
    </row>
    <row r="15" spans="1:15" collapsed="1" x14ac:dyDescent="0.25">
      <c r="B15" s="41" t="s">
        <v>127</v>
      </c>
    </row>
    <row r="16" spans="1:15" s="13" customFormat="1" hidden="1" outlineLevel="1" x14ac:dyDescent="0.25">
      <c r="B16" s="36" t="s">
        <v>61</v>
      </c>
      <c r="C16" s="39">
        <f>SUM(Table2[[#All],[steps]])/1000000</f>
        <v>10.817261999999999</v>
      </c>
    </row>
    <row r="17" spans="1:15" s="13" customFormat="1" hidden="1" outlineLevel="1" x14ac:dyDescent="0.25">
      <c r="B17" s="36" t="s">
        <v>35</v>
      </c>
      <c r="C17" s="40">
        <f>MAX(Table2[[#All],[date]])-MIN(Table2[[#All],[date]])</f>
        <v>1092</v>
      </c>
    </row>
    <row r="18" spans="1:15" s="13" customFormat="1" hidden="1" outlineLevel="1" x14ac:dyDescent="0.25">
      <c r="B18" s="36" t="s">
        <v>36</v>
      </c>
      <c r="C18" s="40">
        <f>AVERAGE(Table2[[#All],[steps]])</f>
        <v>9896.854528819762</v>
      </c>
    </row>
    <row r="20" spans="1:15" s="11" customFormat="1" ht="23.25" x14ac:dyDescent="0.35">
      <c r="A20" s="11" t="str">
        <f>"I'm becoming "&amp;IF(C29&gt;0,"more", "less")&amp;" regular. I walked 10K/day "&amp;TEXT(GETPIVOTDATA("10k",$B$25,"Years",2020)-GETPIVOTDATA("10k",$B$25,"Years",2018),"0%")&amp;" more in 2020 than 2018."</f>
        <v>I'm becoming more regular. I walked 10K/day 15% more in 2020 than 2018.</v>
      </c>
    </row>
    <row r="21" spans="1:15" x14ac:dyDescent="0.25">
      <c r="B21" t="s">
        <v>42</v>
      </c>
    </row>
    <row r="22" spans="1:15" x14ac:dyDescent="0.25">
      <c r="B22" t="s">
        <v>43</v>
      </c>
    </row>
    <row r="23" spans="1:15" x14ac:dyDescent="0.25">
      <c r="B23" t="s">
        <v>44</v>
      </c>
    </row>
    <row r="25" spans="1:15" x14ac:dyDescent="0.25">
      <c r="B25" s="44" t="s">
        <v>34</v>
      </c>
      <c r="C25" s="16" t="s">
        <v>48</v>
      </c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</row>
    <row r="26" spans="1:15" x14ac:dyDescent="0.25">
      <c r="B26" s="16" t="s">
        <v>37</v>
      </c>
      <c r="C26" s="18" t="s">
        <v>18</v>
      </c>
      <c r="D26" s="18" t="s">
        <v>19</v>
      </c>
      <c r="E26" s="18" t="s">
        <v>20</v>
      </c>
      <c r="F26" s="18" t="s">
        <v>9</v>
      </c>
      <c r="G26" s="18" t="s">
        <v>10</v>
      </c>
      <c r="H26" s="18" t="s">
        <v>11</v>
      </c>
      <c r="I26" s="18" t="s">
        <v>12</v>
      </c>
      <c r="J26" s="18" t="s">
        <v>13</v>
      </c>
      <c r="K26" s="18" t="s">
        <v>14</v>
      </c>
      <c r="L26" s="18" t="s">
        <v>15</v>
      </c>
      <c r="M26" s="18" t="s">
        <v>16</v>
      </c>
      <c r="N26" s="18" t="s">
        <v>17</v>
      </c>
      <c r="O26" s="18" t="s">
        <v>46</v>
      </c>
    </row>
    <row r="27" spans="1:15" x14ac:dyDescent="0.25">
      <c r="B27" s="19" t="s">
        <v>21</v>
      </c>
      <c r="C27" s="20">
        <v>0.35483870967741937</v>
      </c>
      <c r="D27" s="20">
        <v>0.32142857142857145</v>
      </c>
      <c r="E27" s="20">
        <v>0.32258064516129031</v>
      </c>
      <c r="F27" s="20">
        <v>0.6333333333333333</v>
      </c>
      <c r="G27" s="20">
        <v>0.61290322580645162</v>
      </c>
      <c r="H27" s="20">
        <v>0.96666666666666667</v>
      </c>
      <c r="I27" s="20">
        <v>0.83870967741935487</v>
      </c>
      <c r="J27" s="20">
        <v>0.58064516129032262</v>
      </c>
      <c r="K27" s="20">
        <v>0.16666666666666666</v>
      </c>
      <c r="L27" s="20">
        <v>0.25806451612903225</v>
      </c>
      <c r="M27" s="20">
        <v>0.26666666666666666</v>
      </c>
      <c r="N27" s="20">
        <v>0.22580645161290322</v>
      </c>
      <c r="O27" s="20">
        <v>0.46301369863013697</v>
      </c>
    </row>
    <row r="28" spans="1:15" x14ac:dyDescent="0.25">
      <c r="B28" s="19" t="s">
        <v>22</v>
      </c>
      <c r="C28" s="20">
        <v>0.25806451612903225</v>
      </c>
      <c r="D28" s="20">
        <v>0.6785714285714286</v>
      </c>
      <c r="E28" s="20">
        <v>0.4838709677419355</v>
      </c>
      <c r="F28" s="20">
        <v>0.56666666666666665</v>
      </c>
      <c r="G28" s="20">
        <v>0.67741935483870963</v>
      </c>
      <c r="H28" s="20">
        <v>0.56666666666666665</v>
      </c>
      <c r="I28" s="20">
        <v>0.32258064516129031</v>
      </c>
      <c r="J28" s="20">
        <v>0.25806451612903225</v>
      </c>
      <c r="K28" s="20">
        <v>0.9</v>
      </c>
      <c r="L28" s="20">
        <v>0.58064516129032262</v>
      </c>
      <c r="M28" s="20">
        <v>0.73333333333333328</v>
      </c>
      <c r="N28" s="20">
        <v>0.70967741935483875</v>
      </c>
      <c r="O28" s="20">
        <v>0.55890410958904113</v>
      </c>
    </row>
    <row r="29" spans="1:15" x14ac:dyDescent="0.25">
      <c r="B29" s="19" t="s">
        <v>23</v>
      </c>
      <c r="C29" s="20">
        <v>0.70967741935483875</v>
      </c>
      <c r="D29" s="20">
        <v>0.65517241379310343</v>
      </c>
      <c r="E29" s="20">
        <v>0.61290322580645162</v>
      </c>
      <c r="F29" s="20">
        <v>0.8</v>
      </c>
      <c r="G29" s="20">
        <v>0.38709677419354838</v>
      </c>
      <c r="H29" s="20">
        <v>0.33333333333333331</v>
      </c>
      <c r="I29" s="20">
        <v>0.4838709677419355</v>
      </c>
      <c r="J29" s="20">
        <v>0.54838709677419351</v>
      </c>
      <c r="K29" s="20">
        <v>0.6</v>
      </c>
      <c r="L29" s="20">
        <v>0.67741935483870963</v>
      </c>
      <c r="M29" s="20">
        <v>0.8666666666666667</v>
      </c>
      <c r="N29" s="20">
        <v>0.75</v>
      </c>
      <c r="O29" s="20">
        <v>0.61707988980716255</v>
      </c>
    </row>
    <row r="31" spans="1:15" s="11" customFormat="1" ht="23.25" x14ac:dyDescent="0.35">
      <c r="A31" s="11" t="str">
        <f>"But in "&amp;TEXT(D48,"MMM YYYY")&amp;", I went for "&amp;B48&amp;" days without walking even 3K steps."</f>
        <v>But in May 2020, I went for 5 days without walking even 3K steps.</v>
      </c>
    </row>
    <row r="32" spans="1:15" x14ac:dyDescent="0.25">
      <c r="B32" t="s">
        <v>68</v>
      </c>
    </row>
    <row r="33" spans="2:15" x14ac:dyDescent="0.25">
      <c r="B33" t="s">
        <v>69</v>
      </c>
    </row>
    <row r="34" spans="2:15" x14ac:dyDescent="0.25">
      <c r="B34" t="s">
        <v>70</v>
      </c>
    </row>
    <row r="36" spans="2:15" x14ac:dyDescent="0.25">
      <c r="B36" s="44" t="s">
        <v>29</v>
      </c>
      <c r="C36" s="16" t="s">
        <v>48</v>
      </c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</row>
    <row r="37" spans="2:15" x14ac:dyDescent="0.25">
      <c r="B37" s="16" t="s">
        <v>37</v>
      </c>
      <c r="C37" s="18" t="s">
        <v>18</v>
      </c>
      <c r="D37" s="18" t="s">
        <v>19</v>
      </c>
      <c r="E37" s="18" t="s">
        <v>20</v>
      </c>
      <c r="F37" s="18" t="s">
        <v>9</v>
      </c>
      <c r="G37" s="18" t="s">
        <v>10</v>
      </c>
      <c r="H37" s="18" t="s">
        <v>11</v>
      </c>
      <c r="I37" s="18" t="s">
        <v>12</v>
      </c>
      <c r="J37" s="18" t="s">
        <v>13</v>
      </c>
      <c r="K37" s="18" t="s">
        <v>14</v>
      </c>
      <c r="L37" s="18" t="s">
        <v>15</v>
      </c>
      <c r="M37" s="18" t="s">
        <v>16</v>
      </c>
      <c r="N37" s="18" t="s">
        <v>17</v>
      </c>
      <c r="O37" s="18" t="s">
        <v>46</v>
      </c>
    </row>
    <row r="38" spans="2:15" x14ac:dyDescent="0.25">
      <c r="B38" s="19" t="s">
        <v>21</v>
      </c>
      <c r="C38" s="22">
        <v>6</v>
      </c>
      <c r="D38" s="22">
        <v>5</v>
      </c>
      <c r="E38" s="22">
        <v>4</v>
      </c>
      <c r="F38" s="22">
        <v>1</v>
      </c>
      <c r="G38" s="22">
        <v>2</v>
      </c>
      <c r="H38" s="22">
        <v>0</v>
      </c>
      <c r="I38" s="22">
        <v>2</v>
      </c>
      <c r="J38" s="22">
        <v>2</v>
      </c>
      <c r="K38" s="22">
        <v>4</v>
      </c>
      <c r="L38" s="22">
        <v>5</v>
      </c>
      <c r="M38" s="22">
        <v>4</v>
      </c>
      <c r="N38" s="22">
        <v>2</v>
      </c>
      <c r="O38" s="22">
        <v>37</v>
      </c>
    </row>
    <row r="39" spans="2:15" x14ac:dyDescent="0.25">
      <c r="B39" s="19" t="s">
        <v>22</v>
      </c>
      <c r="C39" s="22">
        <v>4</v>
      </c>
      <c r="D39" s="22">
        <v>0</v>
      </c>
      <c r="E39" s="22">
        <v>1</v>
      </c>
      <c r="F39" s="22">
        <v>1</v>
      </c>
      <c r="G39" s="22">
        <v>0</v>
      </c>
      <c r="H39" s="22">
        <v>1</v>
      </c>
      <c r="I39" s="22">
        <v>1</v>
      </c>
      <c r="J39" s="22">
        <v>3</v>
      </c>
      <c r="K39" s="22">
        <v>0</v>
      </c>
      <c r="L39" s="22">
        <v>1</v>
      </c>
      <c r="M39" s="22">
        <v>0</v>
      </c>
      <c r="N39" s="22">
        <v>0</v>
      </c>
      <c r="O39" s="22">
        <v>12</v>
      </c>
    </row>
    <row r="40" spans="2:15" x14ac:dyDescent="0.25">
      <c r="B40" s="19" t="s">
        <v>23</v>
      </c>
      <c r="C40" s="22">
        <v>0</v>
      </c>
      <c r="D40" s="22">
        <v>0</v>
      </c>
      <c r="E40" s="22">
        <v>2</v>
      </c>
      <c r="F40" s="22">
        <v>0</v>
      </c>
      <c r="G40" s="22">
        <v>6</v>
      </c>
      <c r="H40" s="22">
        <v>5</v>
      </c>
      <c r="I40" s="22">
        <v>5</v>
      </c>
      <c r="J40" s="22">
        <v>4</v>
      </c>
      <c r="K40" s="22">
        <v>4</v>
      </c>
      <c r="L40" s="22">
        <v>2</v>
      </c>
      <c r="M40" s="22">
        <v>0</v>
      </c>
      <c r="N40" s="22">
        <v>1</v>
      </c>
      <c r="O40" s="22">
        <v>29</v>
      </c>
    </row>
    <row r="41" spans="2:15" x14ac:dyDescent="0.25">
      <c r="B41" s="19" t="s">
        <v>46</v>
      </c>
      <c r="C41" s="22">
        <v>10</v>
      </c>
      <c r="D41" s="22">
        <v>5</v>
      </c>
      <c r="E41" s="22">
        <v>7</v>
      </c>
      <c r="F41" s="22">
        <v>2</v>
      </c>
      <c r="G41" s="22">
        <v>8</v>
      </c>
      <c r="H41" s="22">
        <v>6</v>
      </c>
      <c r="I41" s="22">
        <v>8</v>
      </c>
      <c r="J41" s="22">
        <v>9</v>
      </c>
      <c r="K41" s="22">
        <v>8</v>
      </c>
      <c r="L41" s="22">
        <v>8</v>
      </c>
      <c r="M41" s="22">
        <v>4</v>
      </c>
      <c r="N41" s="22">
        <v>3</v>
      </c>
      <c r="O41" s="22">
        <v>78</v>
      </c>
    </row>
    <row r="43" spans="2:15" x14ac:dyDescent="0.25">
      <c r="B43" t="s">
        <v>72</v>
      </c>
    </row>
    <row r="44" spans="2:15" x14ac:dyDescent="0.25">
      <c r="B44" s="26" t="s">
        <v>125</v>
      </c>
    </row>
    <row r="46" spans="2:15" collapsed="1" x14ac:dyDescent="0.25">
      <c r="B46" s="41" t="s">
        <v>127</v>
      </c>
    </row>
    <row r="47" spans="2:15" hidden="1" outlineLevel="1" x14ac:dyDescent="0.25">
      <c r="B47" s="15" t="s">
        <v>71</v>
      </c>
      <c r="C47" s="15" t="s">
        <v>41</v>
      </c>
      <c r="D47" s="14" t="s">
        <v>53</v>
      </c>
    </row>
    <row r="48" spans="2:15" hidden="1" outlineLevel="1" x14ac:dyDescent="0.25">
      <c r="B48" s="13">
        <v>5</v>
      </c>
      <c r="C48" s="13">
        <f>COUNTIF(Table2[[#All],[streak]],Story!B48)</f>
        <v>1</v>
      </c>
      <c r="D48" s="13" t="str">
        <f>VLOOKUP(B48,Table2[[#All],[streak]:[on]],3,0)</f>
        <v>20-May-2020</v>
      </c>
    </row>
    <row r="49" spans="1:15" hidden="1" outlineLevel="1" x14ac:dyDescent="0.25">
      <c r="B49" s="13">
        <v>4</v>
      </c>
      <c r="C49" s="13">
        <f>COUNTIF(Table2[[#All],[streak]],Story!B49)</f>
        <v>1</v>
      </c>
      <c r="D49" s="13" t="str">
        <f>VLOOKUP(B49,Table2[[#All],[streak]:[on]],3,0)</f>
        <v>19-May-2020</v>
      </c>
    </row>
    <row r="50" spans="1:15" hidden="1" outlineLevel="1" x14ac:dyDescent="0.25">
      <c r="B50" s="13">
        <v>3</v>
      </c>
      <c r="C50" s="13">
        <f>COUNTIF(Table2[[#All],[streak]],Story!B50)</f>
        <v>3</v>
      </c>
      <c r="D50" s="13" t="str">
        <f>VLOOKUP(B50,Table2[[#All],[streak]:[on]],3,0)</f>
        <v>27-Jan-2018</v>
      </c>
    </row>
    <row r="52" spans="1:15" s="11" customFormat="1" ht="23.25" x14ac:dyDescent="0.35">
      <c r="A52" s="11" t="str">
        <f>"I walk ~"&amp;TEXT(60*GETPIVOTDATA("hours_walking",$B$57),"0")&amp;" min daily. This has increased over the years."</f>
        <v>I walk ~77 min daily. This has increased over the years.</v>
      </c>
    </row>
    <row r="53" spans="1:15" x14ac:dyDescent="0.25">
      <c r="B53" t="str">
        <f>"In 2020, this has gone up slightly to "&amp;TEXT(GETPIVOTDATA("hours_walking",$B$57,"Years",2020)*60,"0")&amp;" min -- but it's still under an hour-and-half."</f>
        <v>In 2020, this has gone up slightly to 84 min -- but it's still under an hour-and-half.</v>
      </c>
    </row>
    <row r="54" spans="1:15" x14ac:dyDescent="0.25">
      <c r="B54" t="s">
        <v>54</v>
      </c>
    </row>
    <row r="55" spans="1:15" x14ac:dyDescent="0.25">
      <c r="B55" t="s">
        <v>126</v>
      </c>
    </row>
    <row r="57" spans="1:15" x14ac:dyDescent="0.25">
      <c r="B57" s="44" t="s">
        <v>24</v>
      </c>
      <c r="C57" s="16" t="s">
        <v>48</v>
      </c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</row>
    <row r="58" spans="1:15" x14ac:dyDescent="0.25">
      <c r="B58" s="16" t="s">
        <v>37</v>
      </c>
      <c r="C58" s="18" t="s">
        <v>18</v>
      </c>
      <c r="D58" s="18" t="s">
        <v>19</v>
      </c>
      <c r="E58" s="18" t="s">
        <v>20</v>
      </c>
      <c r="F58" s="18" t="s">
        <v>9</v>
      </c>
      <c r="G58" s="18" t="s">
        <v>10</v>
      </c>
      <c r="H58" s="18" t="s">
        <v>11</v>
      </c>
      <c r="I58" s="18" t="s">
        <v>12</v>
      </c>
      <c r="J58" s="18" t="s">
        <v>13</v>
      </c>
      <c r="K58" s="18" t="s">
        <v>14</v>
      </c>
      <c r="L58" s="18" t="s">
        <v>15</v>
      </c>
      <c r="M58" s="18" t="s">
        <v>16</v>
      </c>
      <c r="N58" s="18" t="s">
        <v>17</v>
      </c>
      <c r="O58" s="18" t="s">
        <v>46</v>
      </c>
    </row>
    <row r="59" spans="1:15" x14ac:dyDescent="0.25">
      <c r="B59" s="19" t="s">
        <v>21</v>
      </c>
      <c r="C59" s="23">
        <v>1.1903205128205128</v>
      </c>
      <c r="D59" s="23">
        <v>0.94840534979423829</v>
      </c>
      <c r="E59" s="23">
        <v>1.0296296296296295</v>
      </c>
      <c r="F59" s="23">
        <v>1.3581513409961685</v>
      </c>
      <c r="G59" s="23">
        <v>1.4047499999999999</v>
      </c>
      <c r="H59" s="23">
        <v>1.735787037037037</v>
      </c>
      <c r="I59" s="23">
        <v>1.6262365591397852</v>
      </c>
      <c r="J59" s="23">
        <v>1.1802969348659003</v>
      </c>
      <c r="K59" s="23">
        <v>0.65244855967078186</v>
      </c>
      <c r="L59" s="23">
        <v>0.86338709677419356</v>
      </c>
      <c r="M59" s="23">
        <v>1.0181481481481482</v>
      </c>
      <c r="N59" s="23">
        <v>0.89448924731182788</v>
      </c>
      <c r="O59" s="23">
        <v>1.1633713200379867</v>
      </c>
    </row>
    <row r="60" spans="1:15" x14ac:dyDescent="0.25">
      <c r="B60" s="19" t="s">
        <v>22</v>
      </c>
      <c r="C60" s="23">
        <v>0.96582375478927196</v>
      </c>
      <c r="D60" s="23">
        <v>1.4935019841269841</v>
      </c>
      <c r="E60" s="23">
        <v>1.2855555555555556</v>
      </c>
      <c r="F60" s="23">
        <v>1.211611111111111</v>
      </c>
      <c r="G60" s="23">
        <v>1.5878046594982083</v>
      </c>
      <c r="H60" s="23">
        <v>1.3859814814814821</v>
      </c>
      <c r="I60" s="23">
        <v>0.91032258064516158</v>
      </c>
      <c r="J60" s="23">
        <v>0.82642473118279591</v>
      </c>
      <c r="K60" s="23">
        <v>1.6058425925925923</v>
      </c>
      <c r="L60" s="23">
        <v>1.3170340501792113</v>
      </c>
      <c r="M60" s="23">
        <v>1.4386666666666668</v>
      </c>
      <c r="N60" s="23">
        <v>1.4304480286738355</v>
      </c>
      <c r="O60" s="23">
        <v>1.2869842363024186</v>
      </c>
    </row>
    <row r="61" spans="1:15" x14ac:dyDescent="0.25">
      <c r="B61" s="19" t="s">
        <v>23</v>
      </c>
      <c r="C61" s="23">
        <v>1.4290322580645158</v>
      </c>
      <c r="D61" s="23">
        <v>1.465795019157089</v>
      </c>
      <c r="E61" s="23">
        <v>1.4316935483870969</v>
      </c>
      <c r="F61" s="23">
        <v>1.6656018518518529</v>
      </c>
      <c r="G61" s="23">
        <v>1.0417114695340504</v>
      </c>
      <c r="H61" s="23">
        <v>1.0527407407407408</v>
      </c>
      <c r="I61" s="23">
        <v>1.2695161290322579</v>
      </c>
      <c r="J61" s="23">
        <v>1.261173835125448</v>
      </c>
      <c r="K61" s="23">
        <v>1.3756759259259268</v>
      </c>
      <c r="L61" s="23">
        <v>1.5305376344086041</v>
      </c>
      <c r="M61" s="23">
        <v>1.7266481481481493</v>
      </c>
      <c r="N61" s="23">
        <v>1.6360615079365102</v>
      </c>
      <c r="O61" s="23">
        <v>1.4044390878481781</v>
      </c>
    </row>
    <row r="62" spans="1:15" x14ac:dyDescent="0.25">
      <c r="B62" s="19" t="s">
        <v>46</v>
      </c>
      <c r="C62" s="23">
        <v>1.2006653746770029</v>
      </c>
      <c r="D62" s="23">
        <v>1.3087268518518513</v>
      </c>
      <c r="E62" s="23">
        <v>1.2513435990338166</v>
      </c>
      <c r="F62" s="23">
        <v>1.4123907615480651</v>
      </c>
      <c r="G62" s="23">
        <v>1.3441032608695653</v>
      </c>
      <c r="H62" s="23">
        <v>1.3915030864197528</v>
      </c>
      <c r="I62" s="23">
        <v>1.2686917562724012</v>
      </c>
      <c r="J62" s="23">
        <v>1.0872985347985347</v>
      </c>
      <c r="K62" s="23">
        <v>1.2305938697318004</v>
      </c>
      <c r="L62" s="23">
        <v>1.2369862604540034</v>
      </c>
      <c r="M62" s="23">
        <v>1.3944876543209879</v>
      </c>
      <c r="N62" s="23">
        <v>1.3098086419753092</v>
      </c>
      <c r="O62" s="23">
        <v>1.2862859795728876</v>
      </c>
    </row>
    <row r="63" spans="1:15" x14ac:dyDescent="0.25">
      <c r="B63" s="19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pans="1:15" s="11" customFormat="1" ht="23.25" x14ac:dyDescent="0.35">
      <c r="A64" s="11" t="s">
        <v>79</v>
      </c>
    </row>
    <row r="65" spans="2:15" x14ac:dyDescent="0.25">
      <c r="B65" t="s">
        <v>80</v>
      </c>
    </row>
    <row r="66" spans="2:15" x14ac:dyDescent="0.25">
      <c r="B66" t="s">
        <v>129</v>
      </c>
    </row>
    <row r="68" spans="2:15" x14ac:dyDescent="0.25">
      <c r="B68" s="44" t="s">
        <v>76</v>
      </c>
      <c r="C68" s="16" t="s">
        <v>48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</row>
    <row r="69" spans="2:15" x14ac:dyDescent="0.25">
      <c r="B69" s="16" t="s">
        <v>37</v>
      </c>
      <c r="C69" s="18" t="s">
        <v>18</v>
      </c>
      <c r="D69" s="18" t="s">
        <v>19</v>
      </c>
      <c r="E69" s="18" t="s">
        <v>20</v>
      </c>
      <c r="F69" s="18" t="s">
        <v>9</v>
      </c>
      <c r="G69" s="18" t="s">
        <v>10</v>
      </c>
      <c r="H69" s="18" t="s">
        <v>11</v>
      </c>
      <c r="I69" s="18" t="s">
        <v>12</v>
      </c>
      <c r="J69" s="18" t="s">
        <v>13</v>
      </c>
      <c r="K69" s="18" t="s">
        <v>14</v>
      </c>
      <c r="L69" s="18" t="s">
        <v>15</v>
      </c>
      <c r="M69" s="18" t="s">
        <v>16</v>
      </c>
      <c r="N69" s="18" t="s">
        <v>17</v>
      </c>
      <c r="O69" s="18" t="s">
        <v>46</v>
      </c>
    </row>
    <row r="70" spans="2:15" x14ac:dyDescent="0.25">
      <c r="B70" s="19" t="s">
        <v>21</v>
      </c>
      <c r="C70" s="22">
        <v>0</v>
      </c>
      <c r="D70" s="22">
        <v>0</v>
      </c>
      <c r="E70" s="22">
        <v>0</v>
      </c>
      <c r="F70" s="22">
        <v>0</v>
      </c>
      <c r="G70" s="22">
        <v>0</v>
      </c>
      <c r="H70" s="22">
        <v>1</v>
      </c>
      <c r="I70" s="22">
        <v>0</v>
      </c>
      <c r="J70" s="22">
        <v>0</v>
      </c>
      <c r="K70" s="22">
        <v>1</v>
      </c>
      <c r="L70" s="22">
        <v>0</v>
      </c>
      <c r="M70" s="22">
        <v>0</v>
      </c>
      <c r="N70" s="22">
        <v>0</v>
      </c>
      <c r="O70" s="22">
        <v>2</v>
      </c>
    </row>
    <row r="71" spans="2:15" x14ac:dyDescent="0.25">
      <c r="B71" s="19" t="s">
        <v>22</v>
      </c>
      <c r="C71" s="22">
        <v>0</v>
      </c>
      <c r="D71" s="22">
        <v>1</v>
      </c>
      <c r="E71" s="22">
        <v>0</v>
      </c>
      <c r="F71" s="22">
        <v>0</v>
      </c>
      <c r="G71" s="22">
        <v>0</v>
      </c>
      <c r="H71" s="22">
        <v>0</v>
      </c>
      <c r="I71" s="22">
        <v>0</v>
      </c>
      <c r="J71" s="22">
        <v>0</v>
      </c>
      <c r="K71" s="22">
        <v>0</v>
      </c>
      <c r="L71" s="22">
        <v>0</v>
      </c>
      <c r="M71" s="22">
        <v>1</v>
      </c>
      <c r="N71" s="22">
        <v>0</v>
      </c>
      <c r="O71" s="22">
        <v>2</v>
      </c>
    </row>
    <row r="72" spans="2:15" x14ac:dyDescent="0.25">
      <c r="B72" s="19" t="s">
        <v>23</v>
      </c>
      <c r="C72" s="22">
        <v>0</v>
      </c>
      <c r="D72" s="22">
        <v>0</v>
      </c>
      <c r="E72" s="22">
        <v>0</v>
      </c>
      <c r="F72" s="22">
        <v>0</v>
      </c>
      <c r="G72" s="22">
        <v>0</v>
      </c>
      <c r="H72" s="22">
        <v>0</v>
      </c>
      <c r="I72" s="22">
        <v>1</v>
      </c>
      <c r="J72" s="22">
        <v>0</v>
      </c>
      <c r="K72" s="22">
        <v>0</v>
      </c>
      <c r="L72" s="22">
        <v>0</v>
      </c>
      <c r="M72" s="22">
        <v>1</v>
      </c>
      <c r="N72" s="22">
        <v>0</v>
      </c>
      <c r="O72" s="22">
        <v>2</v>
      </c>
    </row>
    <row r="74" spans="2:15" x14ac:dyDescent="0.25">
      <c r="B74" s="19" t="s">
        <v>81</v>
      </c>
    </row>
    <row r="75" spans="2:15" x14ac:dyDescent="0.25">
      <c r="B75" s="19" t="s">
        <v>83</v>
      </c>
    </row>
    <row r="76" spans="2:15" x14ac:dyDescent="0.25">
      <c r="B76" s="19" t="s">
        <v>89</v>
      </c>
    </row>
    <row r="78" spans="2:15" x14ac:dyDescent="0.25">
      <c r="B78" s="25" t="s">
        <v>77</v>
      </c>
      <c r="C78" s="25" t="s">
        <v>78</v>
      </c>
      <c r="D78" s="25" t="s">
        <v>2</v>
      </c>
      <c r="E78" s="25" t="s">
        <v>64</v>
      </c>
      <c r="F78" s="32" t="s">
        <v>84</v>
      </c>
    </row>
    <row r="79" spans="2:15" x14ac:dyDescent="0.25">
      <c r="B79" s="12" t="str">
        <f>VLOOKUP(C79,Table2[[#All],[hours_walking]:[on]],10,0)</f>
        <v>21-Nov-2020</v>
      </c>
      <c r="C79" s="4">
        <f>LARGE(Table2[hours_walking],E79)</f>
        <v>3.4555555555555939</v>
      </c>
      <c r="D79" s="24">
        <f>VLOOKUP(C79,Table2[[#All],[hours_walking]:[on]],2,0)</f>
        <v>15.523810000000021</v>
      </c>
      <c r="E79" s="12">
        <v>1</v>
      </c>
      <c r="F79" t="s">
        <v>86</v>
      </c>
    </row>
    <row r="80" spans="2:15" x14ac:dyDescent="0.25">
      <c r="B80" s="12" t="str">
        <f>VLOOKUP(C80,Table2[[#All],[hours_walking]:[on]],10,0)</f>
        <v>15-Nov-2019</v>
      </c>
      <c r="C80" s="4">
        <f>LARGE(Table2[hours_walking],E80)</f>
        <v>2.983888888888893</v>
      </c>
      <c r="D80" s="24">
        <f>VLOOKUP(C80,Table2[[#All],[hours_walking]:[on]],2,0)</f>
        <v>11.543578480000001</v>
      </c>
      <c r="E80">
        <f t="shared" ref="E80:E82" si="0">E79+1</f>
        <v>2</v>
      </c>
      <c r="F80" t="s">
        <v>85</v>
      </c>
    </row>
    <row r="81" spans="1:15" x14ac:dyDescent="0.25">
      <c r="B81" s="12" t="str">
        <f>VLOOKUP(C81,Table2[[#All],[hours_walking]:[on]],10,0)</f>
        <v>17-Sep-2019</v>
      </c>
      <c r="C81" s="4">
        <f>LARGE(Table2[hours_walking],E81)</f>
        <v>2.9580555555555552</v>
      </c>
      <c r="D81" s="24">
        <f>VLOOKUP(C81,Table2[[#All],[hours_walking]:[on]],2,0)</f>
        <v>10.706173</v>
      </c>
      <c r="E81">
        <f t="shared" si="0"/>
        <v>3</v>
      </c>
      <c r="F81" t="s">
        <v>85</v>
      </c>
    </row>
    <row r="82" spans="1:15" x14ac:dyDescent="0.25">
      <c r="B82" s="12" t="str">
        <f>VLOOKUP(C82,Table2[[#All],[hours_walking]:[on]],10,0)</f>
        <v>11-Jul-2020</v>
      </c>
      <c r="C82" s="4">
        <f>LARGE(Table2[hours_walking],E82)</f>
        <v>2.893888888888887</v>
      </c>
      <c r="D82" s="24">
        <f>VLOOKUP(C82,Table2[[#All],[hours_walking]:[on]],2,0)</f>
        <v>13.929840000000009</v>
      </c>
      <c r="E82">
        <f t="shared" si="0"/>
        <v>4</v>
      </c>
      <c r="F82" t="s">
        <v>87</v>
      </c>
    </row>
    <row r="83" spans="1:15" x14ac:dyDescent="0.25">
      <c r="B83" s="12" t="str">
        <f>VLOOKUP(C83,Table2[[#All],[hours_walking]:[on]],10,0)</f>
        <v>15-Oct-2018</v>
      </c>
      <c r="C83" s="4">
        <f>LARGE(Table2[hours_walking],E83)</f>
        <v>2.8336111111111109</v>
      </c>
      <c r="D83" s="24">
        <f>VLOOKUP(C83,Table2[[#All],[hours_walking]:[on]],2,0)</f>
        <v>9.5111869999999996</v>
      </c>
      <c r="E83">
        <f>E82+1</f>
        <v>5</v>
      </c>
      <c r="F83" t="s">
        <v>85</v>
      </c>
    </row>
    <row r="84" spans="1:15" x14ac:dyDescent="0.25">
      <c r="B84" s="12" t="str">
        <f>VLOOKUP(C84,Table2[[#All],[hours_walking]:[on]],10,0)</f>
        <v>03-Sep-2020</v>
      </c>
      <c r="C84" s="4">
        <f>LARGE(Table2[hours_walking],E84)</f>
        <v>2.8211111111111289</v>
      </c>
      <c r="D84" s="24">
        <f>VLOOKUP(C84,Table2[[#All],[hours_walking]:[on]],2,0)</f>
        <v>13.0398</v>
      </c>
      <c r="E84">
        <f t="shared" ref="E84" si="1">E83+1</f>
        <v>6</v>
      </c>
      <c r="F84" t="s">
        <v>88</v>
      </c>
    </row>
    <row r="86" spans="1:15" s="11" customFormat="1" ht="23.25" x14ac:dyDescent="0.35">
      <c r="A86" s="11" t="str">
        <f>"I want to walk faster. I walk at ~"&amp;ROUND(GETPIVOTDATA("Speed",$B$94),1)&amp;" km/hr. My target is 5 km/hr."</f>
        <v>I want to walk faster. I walk at ~4.4 km/hr. My target is 5 km/hr.</v>
      </c>
    </row>
    <row r="87" spans="1:15" x14ac:dyDescent="0.25">
      <c r="B87" s="19" t="s">
        <v>82</v>
      </c>
    </row>
    <row r="88" spans="1:15" x14ac:dyDescent="0.25">
      <c r="B88" s="19" t="s">
        <v>57</v>
      </c>
    </row>
    <row r="89" spans="1:15" x14ac:dyDescent="0.25">
      <c r="B89" t="s">
        <v>58</v>
      </c>
    </row>
    <row r="90" spans="1:15" x14ac:dyDescent="0.25">
      <c r="B90" s="19" t="s">
        <v>55</v>
      </c>
    </row>
    <row r="91" spans="1:15" x14ac:dyDescent="0.25">
      <c r="B91" s="19" t="s">
        <v>56</v>
      </c>
    </row>
    <row r="92" spans="1:15" x14ac:dyDescent="0.25">
      <c r="B92" s="19" t="s">
        <v>59</v>
      </c>
    </row>
    <row r="94" spans="1:15" x14ac:dyDescent="0.25">
      <c r="B94" s="44" t="s">
        <v>45</v>
      </c>
      <c r="C94" s="2" t="s">
        <v>48</v>
      </c>
    </row>
    <row r="95" spans="1:15" x14ac:dyDescent="0.25">
      <c r="B95" s="2" t="s">
        <v>37</v>
      </c>
      <c r="C95" s="12" t="s">
        <v>18</v>
      </c>
      <c r="D95" s="12" t="s">
        <v>19</v>
      </c>
      <c r="E95" s="12" t="s">
        <v>20</v>
      </c>
      <c r="F95" s="12" t="s">
        <v>9</v>
      </c>
      <c r="G95" s="12" t="s">
        <v>10</v>
      </c>
      <c r="H95" s="12" t="s">
        <v>11</v>
      </c>
      <c r="I95" s="12" t="s">
        <v>12</v>
      </c>
      <c r="J95" s="12" t="s">
        <v>13</v>
      </c>
      <c r="K95" s="12" t="s">
        <v>14</v>
      </c>
      <c r="L95" s="12" t="s">
        <v>15</v>
      </c>
      <c r="M95" s="12" t="s">
        <v>16</v>
      </c>
      <c r="N95" s="12" t="s">
        <v>17</v>
      </c>
      <c r="O95" s="12" t="s">
        <v>46</v>
      </c>
    </row>
    <row r="96" spans="1:15" x14ac:dyDescent="0.25">
      <c r="B96" s="3">
        <v>2018</v>
      </c>
      <c r="C96" s="8">
        <v>4.5592253411599986</v>
      </c>
      <c r="D96" s="8">
        <v>4.8524817582036155</v>
      </c>
      <c r="E96" s="8">
        <v>4.3527183928057562</v>
      </c>
      <c r="F96" s="8">
        <v>4.8201488789838551</v>
      </c>
      <c r="G96" s="8">
        <v>4.7706610134662162</v>
      </c>
      <c r="H96" s="8">
        <v>4.9353424203984746</v>
      </c>
      <c r="I96" s="8">
        <v>4.1839946627876214</v>
      </c>
      <c r="J96" s="8">
        <v>3.9269504060118643</v>
      </c>
      <c r="K96" s="8">
        <v>3.6433462865432533</v>
      </c>
      <c r="L96" s="8">
        <v>3.4633203810947126</v>
      </c>
      <c r="M96" s="8">
        <v>3.8255661586031282</v>
      </c>
      <c r="N96" s="8">
        <v>3.8840216474830958</v>
      </c>
      <c r="O96" s="8">
        <v>4.3455496974196537</v>
      </c>
    </row>
    <row r="97" spans="1:15" x14ac:dyDescent="0.25">
      <c r="B97" s="3">
        <v>2019</v>
      </c>
      <c r="C97" s="8">
        <v>4.1578213102983179</v>
      </c>
      <c r="D97" s="8">
        <v>4.3348074555780673</v>
      </c>
      <c r="E97" s="8">
        <v>4.2317021133632586</v>
      </c>
      <c r="F97" s="8">
        <v>4.2000703195928297</v>
      </c>
      <c r="G97" s="8">
        <v>4.1734009559873364</v>
      </c>
      <c r="H97" s="8">
        <v>4.2331256790882223</v>
      </c>
      <c r="I97" s="8">
        <v>4.3689773210488996</v>
      </c>
      <c r="J97" s="8">
        <v>4.2214280193865266</v>
      </c>
      <c r="K97" s="8">
        <v>3.9689237907871138</v>
      </c>
      <c r="L97" s="8">
        <v>4.2202092278321706</v>
      </c>
      <c r="M97" s="8">
        <v>3.7386526318350333</v>
      </c>
      <c r="N97" s="8">
        <v>4.2446973126699143</v>
      </c>
      <c r="O97" s="8">
        <v>4.1633345429832138</v>
      </c>
    </row>
    <row r="98" spans="1:15" x14ac:dyDescent="0.25">
      <c r="B98" s="3">
        <v>2020</v>
      </c>
      <c r="C98" s="8">
        <v>3.9842763708803624</v>
      </c>
      <c r="D98" s="8">
        <v>4.0899213327408521</v>
      </c>
      <c r="E98" s="8">
        <v>4.4322593815129823</v>
      </c>
      <c r="F98" s="8">
        <v>4.2385922695055145</v>
      </c>
      <c r="G98" s="8">
        <v>4.4302289621951747</v>
      </c>
      <c r="H98" s="8">
        <v>5.1704642203771449</v>
      </c>
      <c r="I98" s="8">
        <v>4.8435195781984488</v>
      </c>
      <c r="J98" s="8">
        <v>4.6263008206213989</v>
      </c>
      <c r="K98" s="8">
        <v>4.7859326526354007</v>
      </c>
      <c r="L98" s="8">
        <v>4.7259311507657653</v>
      </c>
      <c r="M98" s="8">
        <v>4.5447612908761323</v>
      </c>
      <c r="N98" s="8">
        <v>4.6988713870781851</v>
      </c>
      <c r="O98" s="8">
        <v>4.5293855037107953</v>
      </c>
    </row>
    <row r="99" spans="1:15" x14ac:dyDescent="0.25">
      <c r="B99" s="3" t="s">
        <v>46</v>
      </c>
      <c r="C99" s="8">
        <v>4.2036751966448396</v>
      </c>
      <c r="D99" s="8">
        <v>4.3606997968662764</v>
      </c>
      <c r="E99" s="8">
        <v>4.3414909850040404</v>
      </c>
      <c r="F99" s="8">
        <v>4.4096720696970362</v>
      </c>
      <c r="G99" s="8">
        <v>4.4440177244404868</v>
      </c>
      <c r="H99" s="8">
        <v>4.7614927397542841</v>
      </c>
      <c r="I99" s="8">
        <v>4.4482225977144649</v>
      </c>
      <c r="J99" s="8">
        <v>4.279536596902294</v>
      </c>
      <c r="K99" s="8">
        <v>4.2302944013574759</v>
      </c>
      <c r="L99" s="8">
        <v>4.2526909606488532</v>
      </c>
      <c r="M99" s="8">
        <v>4.0925118347904226</v>
      </c>
      <c r="N99" s="8">
        <v>4.3363506717124798</v>
      </c>
      <c r="O99" s="8">
        <v>4.351754119718767</v>
      </c>
    </row>
    <row r="101" spans="1:15" s="11" customFormat="1" ht="23.25" x14ac:dyDescent="0.35">
      <c r="A101" s="11" t="str">
        <f>"I've managed fast walking "&amp;GETPIVOTDATA("fast",$B$106,"year",2020)&amp;" times in 2020, a bit more than before."</f>
        <v>I've managed fast walking 66 times in 2020, a bit more than before.</v>
      </c>
    </row>
    <row r="102" spans="1:15" x14ac:dyDescent="0.25">
      <c r="B102" t="s">
        <v>65</v>
      </c>
    </row>
    <row r="103" spans="1:15" x14ac:dyDescent="0.25">
      <c r="B103" t="s">
        <v>66</v>
      </c>
    </row>
    <row r="104" spans="1:15" x14ac:dyDescent="0.25">
      <c r="B104" t="s">
        <v>67</v>
      </c>
    </row>
    <row r="106" spans="1:15" x14ac:dyDescent="0.25">
      <c r="B106" s="44" t="s">
        <v>32</v>
      </c>
      <c r="C106" s="2" t="s">
        <v>48</v>
      </c>
    </row>
    <row r="107" spans="1:15" x14ac:dyDescent="0.25">
      <c r="B107" s="2" t="s">
        <v>37</v>
      </c>
      <c r="C107" s="12" t="s">
        <v>18</v>
      </c>
      <c r="D107" s="12" t="s">
        <v>19</v>
      </c>
      <c r="E107" s="12" t="s">
        <v>20</v>
      </c>
      <c r="F107" s="12" t="s">
        <v>9</v>
      </c>
      <c r="G107" s="12" t="s">
        <v>10</v>
      </c>
      <c r="H107" s="12" t="s">
        <v>11</v>
      </c>
      <c r="I107" s="12" t="s">
        <v>12</v>
      </c>
      <c r="J107" s="12" t="s">
        <v>13</v>
      </c>
      <c r="K107" s="12" t="s">
        <v>14</v>
      </c>
      <c r="L107" s="12" t="s">
        <v>15</v>
      </c>
      <c r="M107" s="12" t="s">
        <v>16</v>
      </c>
      <c r="N107" s="12" t="s">
        <v>17</v>
      </c>
      <c r="O107" s="12" t="s">
        <v>46</v>
      </c>
    </row>
    <row r="108" spans="1:15" x14ac:dyDescent="0.25">
      <c r="B108" s="3">
        <v>2018</v>
      </c>
      <c r="C108" s="1">
        <v>6</v>
      </c>
      <c r="D108" s="1">
        <v>7</v>
      </c>
      <c r="E108" s="1">
        <v>5</v>
      </c>
      <c r="F108" s="1">
        <v>9</v>
      </c>
      <c r="G108" s="1">
        <v>11</v>
      </c>
      <c r="H108" s="1">
        <v>12</v>
      </c>
      <c r="I108" s="1">
        <v>3</v>
      </c>
      <c r="J108" s="1">
        <v>0</v>
      </c>
      <c r="K108" s="1">
        <v>0</v>
      </c>
      <c r="L108" s="1">
        <v>1</v>
      </c>
      <c r="M108" s="1">
        <v>0</v>
      </c>
      <c r="N108" s="1">
        <v>2</v>
      </c>
      <c r="O108" s="1">
        <v>56</v>
      </c>
    </row>
    <row r="109" spans="1:15" x14ac:dyDescent="0.25">
      <c r="B109" s="3">
        <v>2019</v>
      </c>
      <c r="C109" s="1">
        <v>4</v>
      </c>
      <c r="D109" s="1">
        <v>7</v>
      </c>
      <c r="E109" s="1">
        <v>1</v>
      </c>
      <c r="F109" s="1">
        <v>2</v>
      </c>
      <c r="G109" s="1">
        <v>1</v>
      </c>
      <c r="H109" s="1">
        <v>2</v>
      </c>
      <c r="I109" s="1">
        <v>3</v>
      </c>
      <c r="J109" s="1">
        <v>2</v>
      </c>
      <c r="K109" s="1">
        <v>0</v>
      </c>
      <c r="L109" s="1">
        <v>3</v>
      </c>
      <c r="M109" s="1">
        <v>0</v>
      </c>
      <c r="N109" s="1">
        <v>1</v>
      </c>
      <c r="O109" s="1">
        <v>26</v>
      </c>
    </row>
    <row r="110" spans="1:15" x14ac:dyDescent="0.25">
      <c r="B110" s="3">
        <v>2020</v>
      </c>
      <c r="C110" s="1">
        <v>1</v>
      </c>
      <c r="D110" s="1">
        <v>0</v>
      </c>
      <c r="E110" s="1">
        <v>2</v>
      </c>
      <c r="F110" s="1">
        <v>0</v>
      </c>
      <c r="G110" s="1">
        <v>7</v>
      </c>
      <c r="H110" s="1">
        <v>20</v>
      </c>
      <c r="I110" s="1">
        <v>9</v>
      </c>
      <c r="J110" s="1">
        <v>4</v>
      </c>
      <c r="K110" s="1">
        <v>10</v>
      </c>
      <c r="L110" s="1">
        <v>9</v>
      </c>
      <c r="M110" s="1">
        <v>2</v>
      </c>
      <c r="N110" s="1">
        <v>2</v>
      </c>
      <c r="O110" s="1">
        <v>66</v>
      </c>
    </row>
    <row r="111" spans="1:15" x14ac:dyDescent="0.25">
      <c r="B111" s="3" t="s">
        <v>46</v>
      </c>
      <c r="C111" s="1">
        <v>11</v>
      </c>
      <c r="D111" s="1">
        <v>14</v>
      </c>
      <c r="E111" s="1">
        <v>8</v>
      </c>
      <c r="F111" s="1">
        <v>11</v>
      </c>
      <c r="G111" s="1">
        <v>19</v>
      </c>
      <c r="H111" s="1">
        <v>34</v>
      </c>
      <c r="I111" s="1">
        <v>15</v>
      </c>
      <c r="J111" s="1">
        <v>6</v>
      </c>
      <c r="K111" s="1">
        <v>10</v>
      </c>
      <c r="L111" s="1">
        <v>13</v>
      </c>
      <c r="M111" s="1">
        <v>2</v>
      </c>
      <c r="N111" s="1">
        <v>5</v>
      </c>
      <c r="O111" s="1">
        <v>148</v>
      </c>
    </row>
    <row r="113" spans="1:4" s="11" customFormat="1" ht="23.25" x14ac:dyDescent="0.35">
      <c r="A113" s="11" t="str">
        <f>"The fastest I walked was in "&amp;YEAR(B118)&amp;", at "&amp;TEXT(C118,"0.0")&amp;" km/hr. It might have led to my leg aches."</f>
        <v>The fastest I walked was in 2018, at 6.8 km/hr. It might have led to my leg aches.</v>
      </c>
    </row>
    <row r="114" spans="1:4" x14ac:dyDescent="0.25">
      <c r="B114" t="s">
        <v>73</v>
      </c>
    </row>
    <row r="115" spans="1:4" x14ac:dyDescent="0.25">
      <c r="B115" t="s">
        <v>74</v>
      </c>
    </row>
    <row r="117" spans="1:4" x14ac:dyDescent="0.25">
      <c r="B117" s="25" t="s">
        <v>62</v>
      </c>
      <c r="C117" s="25" t="s">
        <v>63</v>
      </c>
      <c r="D117" s="25" t="s">
        <v>64</v>
      </c>
    </row>
    <row r="118" spans="1:4" x14ac:dyDescent="0.25">
      <c r="B118" s="12" t="str">
        <f>VLOOKUP(C118,Table2[[#All],[speed]:[on]],7,0)</f>
        <v>07-Jun-2018</v>
      </c>
      <c r="C118" s="4">
        <f>LARGE(Table2[speed],D118)</f>
        <v>6.8044227411167508</v>
      </c>
      <c r="D118" s="12">
        <v>1</v>
      </c>
    </row>
    <row r="119" spans="1:4" x14ac:dyDescent="0.25">
      <c r="B119" s="12" t="str">
        <f>VLOOKUP(C119,Table2[[#All],[speed]:[on]],7,0)</f>
        <v>05-Jan-2019</v>
      </c>
      <c r="C119" s="4">
        <f>LARGE(Table2[speed],D119)</f>
        <v>6.6517307601788636</v>
      </c>
      <c r="D119">
        <f t="shared" ref="D119:D121" si="2">D118+1</f>
        <v>2</v>
      </c>
    </row>
    <row r="120" spans="1:4" x14ac:dyDescent="0.25">
      <c r="B120" s="12" t="str">
        <f>VLOOKUP(C120,Table2[[#All],[speed]:[on]],7,0)</f>
        <v>16-Mar-2018</v>
      </c>
      <c r="C120" s="4">
        <f>LARGE(Table2[speed],D120)</f>
        <v>6.3388930760499438</v>
      </c>
      <c r="D120">
        <f t="shared" si="2"/>
        <v>3</v>
      </c>
    </row>
    <row r="121" spans="1:4" x14ac:dyDescent="0.25">
      <c r="B121" s="12" t="str">
        <f>VLOOKUP(C121,Table2[[#All],[speed]:[on]],7,0)</f>
        <v>08-Jun-2018</v>
      </c>
      <c r="C121" s="4">
        <f>LARGE(Table2[speed],D121)</f>
        <v>6.3082501323918816</v>
      </c>
      <c r="D121">
        <f t="shared" si="2"/>
        <v>4</v>
      </c>
    </row>
    <row r="122" spans="1:4" x14ac:dyDescent="0.25">
      <c r="B122" s="12" t="str">
        <f>VLOOKUP(C122,Table2[[#All],[speed]:[on]],7,0)</f>
        <v>06-Feb-2018</v>
      </c>
      <c r="C122" s="4">
        <f>LARGE(Table2[speed],D122)</f>
        <v>6.1949265446224251</v>
      </c>
      <c r="D122">
        <f>D121+1</f>
        <v>5</v>
      </c>
    </row>
    <row r="123" spans="1:4" x14ac:dyDescent="0.25">
      <c r="B123" s="12" t="str">
        <f>VLOOKUP(C123,Table2[[#All],[speed]:[on]],7,0)</f>
        <v>05-Jun-2020</v>
      </c>
      <c r="C123" s="4">
        <f>LARGE(Table2[speed],D123)</f>
        <v>6.0237111307420497</v>
      </c>
      <c r="D123">
        <f t="shared" ref="D123" si="3">D122+1</f>
        <v>6</v>
      </c>
    </row>
    <row r="125" spans="1:4" s="11" customFormat="1" ht="23.25" x14ac:dyDescent="0.35">
      <c r="A125" s="11" t="str">
        <f>"My stride is ~"&amp;TEXT(GETPIVOTDATA("Stride",$B$129,"Years",2020),"0.0")&amp;" ft, giving me a normal stride/height ratio of "&amp;TEXT(C138,"0.00")</f>
        <v>My stride is ~2.4 ft, giving me a normal stride/height ratio of 0.43</v>
      </c>
    </row>
    <row r="126" spans="1:4" x14ac:dyDescent="0.25">
      <c r="B126" s="35" t="s">
        <v>96</v>
      </c>
    </row>
    <row r="127" spans="1:4" x14ac:dyDescent="0.25">
      <c r="B127" t="s">
        <v>97</v>
      </c>
    </row>
    <row r="128" spans="1:4" x14ac:dyDescent="0.25">
      <c r="B128" s="18"/>
      <c r="C128" s="4"/>
    </row>
    <row r="129" spans="1:15" x14ac:dyDescent="0.25">
      <c r="B129" s="44" t="s">
        <v>90</v>
      </c>
      <c r="C129" s="16" t="s">
        <v>48</v>
      </c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</row>
    <row r="130" spans="1:15" x14ac:dyDescent="0.25">
      <c r="B130" s="16" t="s">
        <v>37</v>
      </c>
      <c r="C130" s="18" t="s">
        <v>18</v>
      </c>
      <c r="D130" s="18" t="s">
        <v>19</v>
      </c>
      <c r="E130" s="18" t="s">
        <v>20</v>
      </c>
      <c r="F130" s="18" t="s">
        <v>9</v>
      </c>
      <c r="G130" s="18" t="s">
        <v>10</v>
      </c>
      <c r="H130" s="18" t="s">
        <v>11</v>
      </c>
      <c r="I130" s="18" t="s">
        <v>12</v>
      </c>
      <c r="J130" s="18" t="s">
        <v>13</v>
      </c>
      <c r="K130" s="18" t="s">
        <v>14</v>
      </c>
      <c r="L130" s="18" t="s">
        <v>15</v>
      </c>
      <c r="M130" s="18" t="s">
        <v>16</v>
      </c>
      <c r="N130" s="18" t="s">
        <v>17</v>
      </c>
      <c r="O130" s="18" t="s">
        <v>46</v>
      </c>
    </row>
    <row r="131" spans="1:15" x14ac:dyDescent="0.25">
      <c r="B131" s="19" t="s">
        <v>21</v>
      </c>
      <c r="C131" s="34">
        <v>2.5455331701164847</v>
      </c>
      <c r="D131" s="34">
        <v>2.5866200722886425</v>
      </c>
      <c r="E131" s="34">
        <v>2.4847746765492551</v>
      </c>
      <c r="F131" s="34">
        <v>2.6390992462686222</v>
      </c>
      <c r="G131" s="34">
        <v>2.6086384983410738</v>
      </c>
      <c r="H131" s="34">
        <v>2.6081604414428035</v>
      </c>
      <c r="I131" s="34">
        <v>2.3526712368770482</v>
      </c>
      <c r="J131" s="34">
        <v>2.3419564883631581</v>
      </c>
      <c r="K131" s="34">
        <v>2.2860479491674273</v>
      </c>
      <c r="L131" s="34">
        <v>2.177649764641882</v>
      </c>
      <c r="M131" s="34">
        <v>2.2136619381192877</v>
      </c>
      <c r="N131" s="34">
        <v>2.294608101238782</v>
      </c>
      <c r="O131" s="34">
        <v>2.4412212786286549</v>
      </c>
    </row>
    <row r="132" spans="1:15" x14ac:dyDescent="0.25">
      <c r="B132" s="19" t="s">
        <v>22</v>
      </c>
      <c r="C132" s="34">
        <v>2.334848725789485</v>
      </c>
      <c r="D132" s="34">
        <v>2.3807439872519298</v>
      </c>
      <c r="E132" s="34">
        <v>2.3400804627872787</v>
      </c>
      <c r="F132" s="34">
        <v>2.3569625568703869</v>
      </c>
      <c r="G132" s="34">
        <v>2.3920270017435259</v>
      </c>
      <c r="H132" s="34">
        <v>2.3783819775657871</v>
      </c>
      <c r="I132" s="34">
        <v>2.3457509553634557</v>
      </c>
      <c r="J132" s="34">
        <v>2.349313696269733</v>
      </c>
      <c r="K132" s="34">
        <v>2.2867290871373669</v>
      </c>
      <c r="L132" s="34">
        <v>2.3089863368237107</v>
      </c>
      <c r="M132" s="34">
        <v>2.1818741596732507</v>
      </c>
      <c r="N132" s="34">
        <v>2.2933386927689297</v>
      </c>
      <c r="O132" s="34">
        <v>2.326620629375201</v>
      </c>
    </row>
    <row r="133" spans="1:15" x14ac:dyDescent="0.25">
      <c r="B133" s="19" t="s">
        <v>23</v>
      </c>
      <c r="C133" s="34">
        <v>2.2869869274950978</v>
      </c>
      <c r="D133" s="34">
        <v>2.3035316461304172</v>
      </c>
      <c r="E133" s="34">
        <v>2.3984471202700988</v>
      </c>
      <c r="F133" s="34">
        <v>2.3416244699053665</v>
      </c>
      <c r="G133" s="34">
        <v>2.3647806027528775</v>
      </c>
      <c r="H133" s="34">
        <v>2.5661021833256319</v>
      </c>
      <c r="I133" s="34">
        <v>2.506657166883755</v>
      </c>
      <c r="J133" s="34">
        <v>2.4127376608814219</v>
      </c>
      <c r="K133" s="34">
        <v>2.504431893388043</v>
      </c>
      <c r="L133" s="34">
        <v>2.4893493821736268</v>
      </c>
      <c r="M133" s="34">
        <v>2.4016136623563415</v>
      </c>
      <c r="N133" s="34">
        <v>2.5019975863984256</v>
      </c>
      <c r="O133" s="34">
        <v>2.4178939057827566</v>
      </c>
    </row>
    <row r="135" spans="1:15" collapsed="1" x14ac:dyDescent="0.25">
      <c r="B135" s="41" t="s">
        <v>127</v>
      </c>
    </row>
    <row r="136" spans="1:15" hidden="1" outlineLevel="1" x14ac:dyDescent="0.25">
      <c r="B136" s="12" t="s">
        <v>92</v>
      </c>
      <c r="C136" s="4">
        <f>5+8/12</f>
        <v>5.666666666666667</v>
      </c>
      <c r="D136" t="s">
        <v>93</v>
      </c>
    </row>
    <row r="137" spans="1:15" hidden="1" outlineLevel="1" x14ac:dyDescent="0.25">
      <c r="B137" s="18" t="s">
        <v>94</v>
      </c>
      <c r="C137" s="4">
        <f>GETPIVOTDATA("Stride",$B$129,"Years",2020)</f>
        <v>2.4178939057827566</v>
      </c>
    </row>
    <row r="138" spans="1:15" hidden="1" outlineLevel="1" x14ac:dyDescent="0.25">
      <c r="B138" s="18" t="s">
        <v>95</v>
      </c>
      <c r="C138" s="4">
        <f>C137/C136</f>
        <v>0.42668715984401584</v>
      </c>
    </row>
    <row r="139" spans="1:15" x14ac:dyDescent="0.25">
      <c r="B139" s="18"/>
      <c r="C139" s="4"/>
    </row>
    <row r="140" spans="1:15" s="11" customFormat="1" ht="23.25" x14ac:dyDescent="0.35">
      <c r="A140" s="11" t="str">
        <f>"By increasing my stride by 2 inches, I can cover 10,000 steps in "&amp;TEXT((C171-C172)*60,"0")&amp;" min less time."</f>
        <v>By increasing my stride by 2 inches, I can cover 10,000 steps in 8 min less time.</v>
      </c>
    </row>
    <row r="141" spans="1:15" x14ac:dyDescent="0.25">
      <c r="B141" s="19" t="str">
        <f>"For every inch I lengthen my stride, I walk ~"&amp;TEXT(C165,"0.0")&amp;"km/hr faster."</f>
        <v>For every inch I lengthen my stride, I walk ~0.2km/hr faster.</v>
      </c>
    </row>
    <row r="142" spans="1:15" x14ac:dyDescent="0.25">
      <c r="B142" s="19" t="str">
        <f>"I've walked with a stride as long as "&amp;TEXT(MAX(C131:N133)*12,"0")&amp;""", which is "&amp;TEXT((C163-C167)*12,"0")&amp;""" more than my 2020 average stride."</f>
        <v>I've walked with a stride as long as 32", which is 3" more than my 2020 average stride.</v>
      </c>
    </row>
    <row r="143" spans="1:15" x14ac:dyDescent="0.25">
      <c r="B143" s="19" t="str">
        <f>"By walking with a 2"" longer stride, I can be "&amp;TEXT(C173, "0.0%")&amp;" faster."</f>
        <v>By walking with a 2" longer stride, I can be 9.2% faster.</v>
      </c>
    </row>
    <row r="162" spans="1:4" collapsed="1" x14ac:dyDescent="0.25">
      <c r="B162" s="41" t="s">
        <v>127</v>
      </c>
    </row>
    <row r="163" spans="1:4" hidden="1" outlineLevel="1" x14ac:dyDescent="0.25">
      <c r="B163" s="36" t="s">
        <v>107</v>
      </c>
      <c r="C163" s="37">
        <f>MAX(C131:N133)</f>
        <v>2.6390992462686222</v>
      </c>
      <c r="D163" s="36" t="s">
        <v>93</v>
      </c>
    </row>
    <row r="164" spans="1:4" hidden="1" outlineLevel="1" x14ac:dyDescent="0.25">
      <c r="B164" s="36" t="s">
        <v>98</v>
      </c>
      <c r="C164" s="37">
        <f>SLOPE(Table2[[#All],[speed]],Table2[[#All],[stride]])</f>
        <v>2.7434786539521285</v>
      </c>
      <c r="D164" s="36" t="s">
        <v>99</v>
      </c>
    </row>
    <row r="165" spans="1:4" hidden="1" outlineLevel="1" x14ac:dyDescent="0.25">
      <c r="B165" s="36" t="str">
        <f>B164</f>
        <v>Speed / stride</v>
      </c>
      <c r="C165" s="37">
        <f>C164/12</f>
        <v>0.22862322116267739</v>
      </c>
      <c r="D165" s="36" t="s">
        <v>100</v>
      </c>
    </row>
    <row r="166" spans="1:4" hidden="1" outlineLevel="1" x14ac:dyDescent="0.25">
      <c r="B166" s="36" t="s">
        <v>112</v>
      </c>
      <c r="C166" s="37">
        <f>GETPIVOTDATA("Speed",$B$94,"year",2020)</f>
        <v>4.5293855037107953</v>
      </c>
      <c r="D166" s="36" t="s">
        <v>101</v>
      </c>
    </row>
    <row r="167" spans="1:4" hidden="1" outlineLevel="1" x14ac:dyDescent="0.25">
      <c r="B167" s="36" t="s">
        <v>113</v>
      </c>
      <c r="C167" s="37">
        <f>GETPIVOTDATA("Stride",$B$129,"Years",2020)</f>
        <v>2.4178939057827566</v>
      </c>
      <c r="D167" s="36" t="s">
        <v>93</v>
      </c>
    </row>
    <row r="168" spans="1:4" hidden="1" outlineLevel="1" x14ac:dyDescent="0.25">
      <c r="B168" s="36" t="s">
        <v>105</v>
      </c>
      <c r="C168" s="38">
        <v>2</v>
      </c>
      <c r="D168" s="36" t="s">
        <v>102</v>
      </c>
    </row>
    <row r="169" spans="1:4" hidden="1" outlineLevel="1" x14ac:dyDescent="0.25">
      <c r="B169" s="36" t="s">
        <v>106</v>
      </c>
      <c r="C169" s="38">
        <f>C167+C168/12</f>
        <v>2.5845605724494232</v>
      </c>
      <c r="D169" s="36" t="s">
        <v>93</v>
      </c>
    </row>
    <row r="170" spans="1:4" hidden="1" outlineLevel="1" x14ac:dyDescent="0.25">
      <c r="B170" s="36" t="s">
        <v>103</v>
      </c>
      <c r="C170" s="37">
        <f>C168*C165+C166</f>
        <v>4.9866319460361499</v>
      </c>
      <c r="D170" s="36" t="s">
        <v>101</v>
      </c>
    </row>
    <row r="171" spans="1:4" hidden="1" outlineLevel="1" x14ac:dyDescent="0.25">
      <c r="B171" s="36" t="s">
        <v>114</v>
      </c>
      <c r="C171" s="37">
        <f>GETPIVOTDATA("hours_walking",$B$57,"Years",2020)</f>
        <v>1.4044390878481781</v>
      </c>
      <c r="D171" s="36" t="s">
        <v>78</v>
      </c>
    </row>
    <row r="172" spans="1:4" hidden="1" outlineLevel="1" x14ac:dyDescent="0.25">
      <c r="B172" s="36" t="s">
        <v>104</v>
      </c>
      <c r="C172" s="37">
        <f>C171*C166/C170</f>
        <v>1.2756598269501069</v>
      </c>
      <c r="D172" s="36" t="s">
        <v>78</v>
      </c>
    </row>
    <row r="173" spans="1:4" hidden="1" outlineLevel="1" x14ac:dyDescent="0.25">
      <c r="B173" s="36" t="s">
        <v>104</v>
      </c>
      <c r="C173" s="42">
        <f>1-C172/C171</f>
        <v>9.1694443719436247E-2</v>
      </c>
      <c r="D173" s="36"/>
    </row>
    <row r="175" spans="1:4" s="11" customFormat="1" ht="23.25" x14ac:dyDescent="0.35">
      <c r="A175" s="11" t="s">
        <v>117</v>
      </c>
    </row>
    <row r="176" spans="1:4" x14ac:dyDescent="0.25">
      <c r="B176" s="17" t="s">
        <v>121</v>
      </c>
    </row>
    <row r="177" spans="2:7" x14ac:dyDescent="0.25">
      <c r="B177" s="17" t="s">
        <v>122</v>
      </c>
    </row>
    <row r="178" spans="2:7" x14ac:dyDescent="0.25">
      <c r="B178" s="17" t="s">
        <v>124</v>
      </c>
    </row>
    <row r="180" spans="2:7" x14ac:dyDescent="0.25">
      <c r="D180" s="26" t="s">
        <v>108</v>
      </c>
      <c r="E180" s="26" t="s">
        <v>109</v>
      </c>
      <c r="F180" s="26" t="s">
        <v>111</v>
      </c>
      <c r="G180" s="26" t="s">
        <v>110</v>
      </c>
    </row>
    <row r="181" spans="2:7" x14ac:dyDescent="0.25">
      <c r="C181" s="45" t="s">
        <v>118</v>
      </c>
      <c r="D181" s="33">
        <f>C167*12</f>
        <v>29.01472686939308</v>
      </c>
      <c r="E181" s="33">
        <f>C169*12</f>
        <v>31.01472686939308</v>
      </c>
      <c r="F181" s="33">
        <f>E181-D181</f>
        <v>2</v>
      </c>
      <c r="G181" s="33" t="s">
        <v>123</v>
      </c>
    </row>
    <row r="182" spans="2:7" x14ac:dyDescent="0.25">
      <c r="C182" s="25" t="s">
        <v>119</v>
      </c>
      <c r="D182" s="24">
        <f>C166</f>
        <v>4.5293855037107953</v>
      </c>
      <c r="E182" s="24">
        <f>C170</f>
        <v>4.9866319460361499</v>
      </c>
      <c r="F182" s="24">
        <f>E182-D182</f>
        <v>0.45724644232535461</v>
      </c>
      <c r="G182" s="4" t="s">
        <v>115</v>
      </c>
    </row>
    <row r="183" spans="2:7" x14ac:dyDescent="0.25">
      <c r="C183" s="25" t="s">
        <v>120</v>
      </c>
      <c r="D183" s="33">
        <f>C171*60</f>
        <v>84.266345270890682</v>
      </c>
      <c r="E183" s="33">
        <f>C172*60</f>
        <v>76.539589617006413</v>
      </c>
      <c r="F183" s="33">
        <f>E183-D183</f>
        <v>-7.7267556538842683</v>
      </c>
      <c r="G183" t="s">
        <v>116</v>
      </c>
    </row>
    <row r="184" spans="2:7" x14ac:dyDescent="0.25">
      <c r="D184" s="33"/>
    </row>
  </sheetData>
  <conditionalFormatting pivot="1" sqref="C96:N98">
    <cfRule type="colorScale" priority="16">
      <colorScale>
        <cfvo type="min"/>
        <cfvo type="max"/>
        <color rgb="FFFCFCFF"/>
        <color rgb="FF63BE7B"/>
      </colorScale>
    </cfRule>
  </conditionalFormatting>
  <conditionalFormatting pivot="1" sqref="C27:N29">
    <cfRule type="colorScale" priority="15">
      <colorScale>
        <cfvo type="min"/>
        <cfvo type="max"/>
        <color rgb="FFFCFCFF"/>
        <color rgb="FF63BE7B"/>
      </colorScale>
    </cfRule>
  </conditionalFormatting>
  <conditionalFormatting pivot="1" sqref="C11:N13">
    <cfRule type="colorScale" priority="13">
      <colorScale>
        <cfvo type="min"/>
        <cfvo type="max"/>
        <color rgb="FFFCFCFF"/>
        <color rgb="FF63BE7B"/>
      </colorScale>
    </cfRule>
  </conditionalFormatting>
  <conditionalFormatting pivot="1" sqref="C59:N62">
    <cfRule type="colorScale" priority="11">
      <colorScale>
        <cfvo type="min"/>
        <cfvo type="max"/>
        <color rgb="FFFCFCFF"/>
        <color rgb="FF63BE7B"/>
      </colorScale>
    </cfRule>
  </conditionalFormatting>
  <conditionalFormatting pivot="1" sqref="C108:N110">
    <cfRule type="colorScale" priority="9">
      <colorScale>
        <cfvo type="min"/>
        <cfvo type="max"/>
        <color rgb="FFFCFCFF"/>
        <color rgb="FF63BE7B"/>
      </colorScale>
    </cfRule>
  </conditionalFormatting>
  <conditionalFormatting pivot="1" sqref="C38:N40">
    <cfRule type="colorScale" priority="7">
      <colorScale>
        <cfvo type="min"/>
        <cfvo type="max"/>
        <color rgb="FFFCFCFF"/>
        <color rgb="FF63BE7B"/>
      </colorScale>
    </cfRule>
  </conditionalFormatting>
  <conditionalFormatting sqref="C118:C123">
    <cfRule type="colorScale" priority="6">
      <colorScale>
        <cfvo type="min"/>
        <cfvo type="max"/>
        <color rgb="FFFCFCFF"/>
        <color rgb="FF63BE7B"/>
      </colorScale>
    </cfRule>
  </conditionalFormatting>
  <conditionalFormatting pivot="1" sqref="C70:N72">
    <cfRule type="colorScale" priority="4">
      <colorScale>
        <cfvo type="min"/>
        <cfvo type="max"/>
        <color rgb="FFFCFCFF"/>
        <color rgb="FF63BE7B"/>
      </colorScale>
    </cfRule>
  </conditionalFormatting>
  <conditionalFormatting sqref="C79:C84">
    <cfRule type="colorScale" priority="3">
      <colorScale>
        <cfvo type="min"/>
        <cfvo type="max"/>
        <color rgb="FFFCFCFF"/>
        <color rgb="FF63BE7B"/>
      </colorScale>
    </cfRule>
  </conditionalFormatting>
  <conditionalFormatting pivot="1" sqref="C131:N13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126" r:id="rId9" location="average-stride-length" xr:uid="{47946A6F-9033-4108-9C0C-90275DF98172}"/>
  </hyperlinks>
  <pageMargins left="0.7" right="0.7" top="0.75" bottom="0.75" header="0.3" footer="0.3"/>
  <pageSetup paperSize="9" scale="70" orientation="portrait" r:id="rId10"/>
  <rowBreaks count="1" manualBreakCount="1">
    <brk id="139" max="16383" man="1"/>
  </rowBreaks>
  <drawing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D9422-F142-4059-9628-251701AA0E46}">
  <dimension ref="A3:H7"/>
  <sheetViews>
    <sheetView workbookViewId="0"/>
  </sheetViews>
  <sheetFormatPr defaultRowHeight="15" x14ac:dyDescent="0.25"/>
  <cols>
    <col min="1" max="1" width="13.140625" bestFit="1" customWidth="1"/>
    <col min="2" max="2" width="15.85546875" bestFit="1" customWidth="1"/>
    <col min="3" max="3" width="13.85546875" bestFit="1" customWidth="1"/>
    <col min="4" max="4" width="24.28515625" bestFit="1" customWidth="1"/>
    <col min="5" max="5" width="14.140625" bestFit="1" customWidth="1"/>
    <col min="6" max="6" width="12.5703125" bestFit="1" customWidth="1"/>
    <col min="7" max="7" width="10.85546875" bestFit="1" customWidth="1"/>
    <col min="8" max="8" width="12.85546875" bestFit="1" customWidth="1"/>
    <col min="9" max="11" width="14" bestFit="1" customWidth="1"/>
  </cols>
  <sheetData>
    <row r="3" spans="1:8" x14ac:dyDescent="0.25">
      <c r="A3" s="2" t="s">
        <v>7</v>
      </c>
      <c r="B3" t="s">
        <v>25</v>
      </c>
      <c r="C3" t="s">
        <v>26</v>
      </c>
      <c r="D3" t="s">
        <v>24</v>
      </c>
      <c r="E3" t="s">
        <v>34</v>
      </c>
      <c r="F3" t="s">
        <v>29</v>
      </c>
      <c r="G3" t="s">
        <v>32</v>
      </c>
      <c r="H3" t="s">
        <v>30</v>
      </c>
    </row>
    <row r="4" spans="1:8" x14ac:dyDescent="0.25">
      <c r="A4" s="3" t="s">
        <v>21</v>
      </c>
      <c r="B4" s="5">
        <v>9391.2164383561649</v>
      </c>
      <c r="C4" s="4">
        <v>6.9878559763725994</v>
      </c>
      <c r="D4" s="9">
        <v>1.1633713200379867</v>
      </c>
      <c r="E4" s="7">
        <v>0.46301369863013697</v>
      </c>
      <c r="F4" s="1">
        <v>37</v>
      </c>
      <c r="G4" s="1">
        <v>56</v>
      </c>
      <c r="H4" s="24">
        <v>2.4412212786286549</v>
      </c>
    </row>
    <row r="5" spans="1:8" x14ac:dyDescent="0.25">
      <c r="A5" s="3" t="s">
        <v>22</v>
      </c>
      <c r="B5" s="5">
        <v>10174.95890410959</v>
      </c>
      <c r="C5" s="4">
        <v>7.2156122484931489</v>
      </c>
      <c r="D5" s="9">
        <v>1.2869842363024186</v>
      </c>
      <c r="E5" s="7">
        <v>0.55890410958904113</v>
      </c>
      <c r="F5" s="1">
        <v>12</v>
      </c>
      <c r="G5" s="1">
        <v>26</v>
      </c>
      <c r="H5" s="24">
        <v>2.326620629375201</v>
      </c>
    </row>
    <row r="6" spans="1:8" x14ac:dyDescent="0.25">
      <c r="A6" s="3" t="s">
        <v>23</v>
      </c>
      <c r="B6" s="5">
        <v>10125.641873278237</v>
      </c>
      <c r="C6" s="4">
        <v>7.4623351877989004</v>
      </c>
      <c r="D6" s="9">
        <v>1.4044390878481781</v>
      </c>
      <c r="E6" s="7">
        <v>0.61707988980716255</v>
      </c>
      <c r="F6" s="1">
        <v>29</v>
      </c>
      <c r="G6" s="1">
        <v>66</v>
      </c>
      <c r="H6" s="24">
        <v>2.4178939057827566</v>
      </c>
    </row>
    <row r="7" spans="1:8" x14ac:dyDescent="0.25">
      <c r="A7" s="3" t="s">
        <v>8</v>
      </c>
      <c r="B7" s="5">
        <v>9896.854528819762</v>
      </c>
      <c r="C7" s="4">
        <v>7.2214945793659675</v>
      </c>
      <c r="D7" s="9">
        <v>1.2862859795728887</v>
      </c>
      <c r="E7" s="7">
        <v>0.54620311070448302</v>
      </c>
      <c r="F7" s="1">
        <v>78</v>
      </c>
      <c r="G7" s="1">
        <v>148</v>
      </c>
      <c r="H7" s="24">
        <v>2.393949330746854</v>
      </c>
    </row>
  </sheetData>
  <conditionalFormatting pivot="1" sqref="B4:B7">
    <cfRule type="dataBar" priority="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{C4004605-64CA-4B3D-8AD7-F51E4816AB8C}</x14:id>
        </ext>
      </extLst>
    </cfRule>
  </conditionalFormatting>
  <conditionalFormatting pivot="1" sqref="C4:C7">
    <cfRule type="dataBar" priority="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{2DC8D1C0-984F-4DA9-830B-7905CDB97A7B}</x14:id>
        </ext>
      </extLst>
    </cfRule>
  </conditionalFormatting>
  <conditionalFormatting pivot="1" sqref="F4:F7">
    <cfRule type="colorScale" priority="4">
      <colorScale>
        <cfvo type="min"/>
        <cfvo type="num" val="1"/>
        <color rgb="FFFCFCFF"/>
        <color theme="9"/>
      </colorScale>
    </cfRule>
  </conditionalFormatting>
  <conditionalFormatting pivot="1" sqref="G4:G7">
    <cfRule type="colorScale" priority="3">
      <colorScale>
        <cfvo type="min"/>
        <cfvo type="num" val="1"/>
        <color rgb="FFFCFCFF"/>
        <color rgb="FF63BE7B"/>
      </colorScale>
    </cfRule>
  </conditionalFormatting>
  <conditionalFormatting pivot="1" sqref="E4:E7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D4:D7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{FA530401-275A-44A5-B579-7CA52690C746}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 pivot="1">
          <x14:cfRule type="dataBar" id="{C4004605-64CA-4B3D-8AD7-F51E4816AB8C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B4:B7</xm:sqref>
        </x14:conditionalFormatting>
        <x14:conditionalFormatting xmlns:xm="http://schemas.microsoft.com/office/excel/2006/main" pivot="1">
          <x14:cfRule type="dataBar" id="{2DC8D1C0-984F-4DA9-830B-7905CDB97A7B}">
            <x14:dataBar minLength="0" maxLength="100" gradient="0">
              <x14:cfvo type="min"/>
              <x14:cfvo type="max"/>
              <x14:negativeFillColor rgb="FFFF0000"/>
              <x14:axisColor rgb="FF000000"/>
            </x14:dataBar>
          </x14:cfRule>
          <xm:sqref>C4:C7</xm:sqref>
        </x14:conditionalFormatting>
        <x14:conditionalFormatting xmlns:xm="http://schemas.microsoft.com/office/excel/2006/main" pivot="1">
          <x14:cfRule type="dataBar" id="{FA530401-275A-44A5-B579-7CA52690C74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D4:D7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94"/>
  <sheetViews>
    <sheetView topLeftCell="A1057" workbookViewId="0">
      <selection activeCell="K1" sqref="K1:L1094"/>
    </sheetView>
  </sheetViews>
  <sheetFormatPr defaultRowHeight="15" x14ac:dyDescent="0.25"/>
  <cols>
    <col min="1" max="1" width="10.42578125" bestFit="1" customWidth="1"/>
    <col min="2" max="2" width="16.85546875" bestFit="1" customWidth="1"/>
    <col min="3" max="3" width="16.85546875" customWidth="1"/>
    <col min="4" max="4" width="5" bestFit="1" customWidth="1"/>
    <col min="6" max="6" width="13.85546875" customWidth="1"/>
    <col min="8" max="8" width="11.85546875" customWidth="1"/>
    <col min="10" max="11" width="16" customWidth="1"/>
    <col min="12" max="12" width="13.7109375" customWidth="1"/>
    <col min="13" max="13" width="16" customWidth="1"/>
    <col min="19" max="19" width="16.85546875" bestFit="1" customWidth="1"/>
  </cols>
  <sheetData>
    <row r="1" spans="1:18" x14ac:dyDescent="0.25">
      <c r="A1" s="28" t="s">
        <v>6</v>
      </c>
      <c r="B1" s="29" t="s">
        <v>27</v>
      </c>
      <c r="C1" s="29" t="s">
        <v>47</v>
      </c>
      <c r="D1" s="29" t="s">
        <v>38</v>
      </c>
      <c r="E1" s="28" t="s">
        <v>0</v>
      </c>
      <c r="F1" s="28" t="s">
        <v>1</v>
      </c>
      <c r="G1" s="28" t="s">
        <v>2</v>
      </c>
      <c r="H1" s="28" t="s">
        <v>3</v>
      </c>
      <c r="I1" s="28" t="s">
        <v>5</v>
      </c>
      <c r="J1" s="28" t="s">
        <v>4</v>
      </c>
      <c r="K1" s="28" t="s">
        <v>91</v>
      </c>
      <c r="L1" s="28" t="s">
        <v>60</v>
      </c>
      <c r="M1" s="28" t="s">
        <v>33</v>
      </c>
      <c r="N1" s="28" t="s">
        <v>75</v>
      </c>
      <c r="O1" s="28" t="s">
        <v>28</v>
      </c>
      <c r="P1" s="28" t="s">
        <v>39</v>
      </c>
      <c r="Q1" s="28" t="s">
        <v>31</v>
      </c>
      <c r="R1" s="28" t="s">
        <v>40</v>
      </c>
    </row>
    <row r="2" spans="1:18" x14ac:dyDescent="0.25">
      <c r="A2" s="27">
        <v>43101</v>
      </c>
      <c r="B2" s="6" t="str">
        <f>TEXT(A2,"dd ddd")</f>
        <v>01 Mon</v>
      </c>
      <c r="C2" s="6" t="str">
        <f>TEXT(Table2[[#This Row],[date]],"mmm")</f>
        <v>Jan</v>
      </c>
      <c r="D2" s="30">
        <f>YEAR(Table2[[#This Row],[date]])</f>
        <v>2018</v>
      </c>
      <c r="E2" s="30">
        <v>803</v>
      </c>
      <c r="F2" s="30">
        <v>1.5186111111111109</v>
      </c>
      <c r="G2" s="30">
        <v>0.48351467999999997</v>
      </c>
      <c r="H2" s="30">
        <v>1.5186111111111109</v>
      </c>
      <c r="I2" s="30"/>
      <c r="J2" s="30"/>
      <c r="K2" s="30">
        <f>Table2[[#This Row],[km]]/Table2[[#This Row],[steps]]*1000*3.28084</f>
        <v>1.9755097169753424</v>
      </c>
      <c r="L2" s="31" t="str">
        <f>IF(Table2[[#This Row],[km_walking]]&gt;3,Table2[[#This Row],[km_walking]]/Table2[[#This Row],[hours_walking]],"")</f>
        <v/>
      </c>
      <c r="M2" s="30">
        <f>IF(E2&gt;=10000,1,0)</f>
        <v>0</v>
      </c>
      <c r="N2" s="30">
        <f>IF(Table2[[#This Row],[hours_walking]]&gt;=3,1,0)</f>
        <v>0</v>
      </c>
      <c r="O2" s="30">
        <f>IF(E2&lt;3000,1,0)</f>
        <v>1</v>
      </c>
      <c r="P2" s="30">
        <f>IFERROR(IF(Table2[[#This Row],[break]]=0,0,P1+1),1)</f>
        <v>1</v>
      </c>
      <c r="Q2" s="30">
        <f t="shared" ref="Q2:Q65" si="0">IFERROR(IF(J2/I2&gt;5,1,0),0)</f>
        <v>0</v>
      </c>
      <c r="R2" s="30" t="str">
        <f>TEXT(Table2[[#This Row],[date]],"dd-mmm-yyyy")</f>
        <v>01-Jan-2018</v>
      </c>
    </row>
    <row r="3" spans="1:18" x14ac:dyDescent="0.25">
      <c r="A3" s="27">
        <v>43102</v>
      </c>
      <c r="B3" s="6" t="str">
        <f>TEXT(A3,"dd ddd")</f>
        <v>02 Tue</v>
      </c>
      <c r="C3" s="6" t="str">
        <f>TEXT(Table2[[#This Row],[date]],"mmm")</f>
        <v>Jan</v>
      </c>
      <c r="D3" s="30">
        <f>YEAR(Table2[[#This Row],[date]])</f>
        <v>2018</v>
      </c>
      <c r="E3" s="30">
        <v>13646</v>
      </c>
      <c r="F3" s="30">
        <v>4.3694444444444436</v>
      </c>
      <c r="G3" s="30">
        <v>10.1537848</v>
      </c>
      <c r="H3" s="30">
        <v>4.3694444444444436</v>
      </c>
      <c r="I3" s="30">
        <v>1.828055555555556</v>
      </c>
      <c r="J3" s="30">
        <v>8.2450650000000003</v>
      </c>
      <c r="K3" s="30">
        <f>Table2[[#This Row],[km]]/Table2[[#This Row],[steps]]*1000*3.28084</f>
        <v>2.4412240453782794</v>
      </c>
      <c r="L3" s="31">
        <f>IF(Table2[[#This Row],[km_walking]]&gt;3,Table2[[#This Row],[km_walking]]/Table2[[#This Row],[hours_walking]],"")</f>
        <v>4.5102923567846824</v>
      </c>
      <c r="M3" s="30">
        <f>IF(E3&gt;=10000,1,0)</f>
        <v>1</v>
      </c>
      <c r="N3" s="30">
        <f t="shared" ref="N3:N34" si="1">IF(E3&gt;=20000,1,0)</f>
        <v>0</v>
      </c>
      <c r="O3" s="30">
        <f>IF(E3&lt;3000,1,0)</f>
        <v>0</v>
      </c>
      <c r="P3" s="30">
        <f>IFERROR(IF(Table2[[#This Row],[break]]=0,0,P2+1),1)</f>
        <v>0</v>
      </c>
      <c r="Q3" s="30">
        <f t="shared" si="0"/>
        <v>0</v>
      </c>
      <c r="R3" s="30" t="str">
        <f>TEXT(Table2[[#This Row],[date]],"dd-mmm-yyyy")</f>
        <v>02-Jan-2018</v>
      </c>
    </row>
    <row r="4" spans="1:18" x14ac:dyDescent="0.25">
      <c r="A4" s="27">
        <v>43103</v>
      </c>
      <c r="B4" s="6" t="str">
        <f>TEXT(A4,"dd ddd")</f>
        <v>03 Wed</v>
      </c>
      <c r="C4" s="6" t="str">
        <f>TEXT(Table2[[#This Row],[date]],"mmm")</f>
        <v>Jan</v>
      </c>
      <c r="D4" s="30">
        <f>YEAR(Table2[[#This Row],[date]])</f>
        <v>2018</v>
      </c>
      <c r="E4" s="30">
        <v>15875</v>
      </c>
      <c r="F4" s="30">
        <v>5.9025000000000034</v>
      </c>
      <c r="G4" s="30">
        <v>12.29951436</v>
      </c>
      <c r="H4" s="30">
        <v>5.9025000000000034</v>
      </c>
      <c r="I4" s="30">
        <v>2.1636111111111109</v>
      </c>
      <c r="J4" s="30">
        <v>9.3258194999999979</v>
      </c>
      <c r="K4" s="30">
        <f>Table2[[#This Row],[km]]/Table2[[#This Row],[steps]]*1000*3.28084</f>
        <v>2.5419047995503874</v>
      </c>
      <c r="L4" s="31">
        <f>IF(Table2[[#This Row],[km_walking]]&gt;3,Table2[[#This Row],[km_walking]]/Table2[[#This Row],[hours_walking]],"")</f>
        <v>4.3103030170753618</v>
      </c>
      <c r="M4" s="30">
        <f>IF(E4&gt;=10000,1,0)</f>
        <v>1</v>
      </c>
      <c r="N4" s="30">
        <f t="shared" si="1"/>
        <v>0</v>
      </c>
      <c r="O4" s="30">
        <f>IF(E4&lt;3000,1,0)</f>
        <v>0</v>
      </c>
      <c r="P4" s="30">
        <f>IFERROR(IF(Table2[[#This Row],[break]]=0,0,P3+1),1)</f>
        <v>0</v>
      </c>
      <c r="Q4" s="30">
        <f t="shared" si="0"/>
        <v>0</v>
      </c>
      <c r="R4" s="30" t="str">
        <f>TEXT(Table2[[#This Row],[date]],"dd-mmm-yyyy")</f>
        <v>03-Jan-2018</v>
      </c>
    </row>
    <row r="5" spans="1:18" x14ac:dyDescent="0.25">
      <c r="A5" s="27">
        <v>43104</v>
      </c>
      <c r="B5" s="6" t="str">
        <f>TEXT(A5,"dd ddd")</f>
        <v>04 Thu</v>
      </c>
      <c r="C5" s="6" t="str">
        <f>TEXT(Table2[[#This Row],[date]],"mmm")</f>
        <v>Jan</v>
      </c>
      <c r="D5" s="30">
        <f>YEAR(Table2[[#This Row],[date]])</f>
        <v>2018</v>
      </c>
      <c r="E5" s="30">
        <v>8569</v>
      </c>
      <c r="F5" s="30">
        <v>3.3602777777777768</v>
      </c>
      <c r="G5" s="30">
        <v>6.16834405</v>
      </c>
      <c r="H5" s="30">
        <v>3.3602777777777768</v>
      </c>
      <c r="I5" s="30">
        <v>1.1561111111111111</v>
      </c>
      <c r="J5" s="30">
        <v>4.9577139999999993</v>
      </c>
      <c r="K5" s="30">
        <f>Table2[[#This Row],[km]]/Table2[[#This Row],[steps]]*1000*3.28084</f>
        <v>2.3616933006187422</v>
      </c>
      <c r="L5" s="31">
        <f>IF(Table2[[#This Row],[km_walking]]&gt;3,Table2[[#This Row],[km_walking]]/Table2[[#This Row],[hours_walking]],"")</f>
        <v>4.2882677558865927</v>
      </c>
      <c r="M5" s="30">
        <f>IF(E5&gt;=10000,1,0)</f>
        <v>0</v>
      </c>
      <c r="N5" s="30">
        <f t="shared" si="1"/>
        <v>0</v>
      </c>
      <c r="O5" s="30">
        <f>IF(E5&lt;3000,1,0)</f>
        <v>0</v>
      </c>
      <c r="P5" s="30">
        <f>IFERROR(IF(Table2[[#This Row],[break]]=0,0,P4+1),1)</f>
        <v>0</v>
      </c>
      <c r="Q5" s="30">
        <f t="shared" si="0"/>
        <v>0</v>
      </c>
      <c r="R5" s="30" t="str">
        <f>TEXT(Table2[[#This Row],[date]],"dd-mmm-yyyy")</f>
        <v>04-Jan-2018</v>
      </c>
    </row>
    <row r="6" spans="1:18" x14ac:dyDescent="0.25">
      <c r="A6" s="27">
        <v>43105</v>
      </c>
      <c r="B6" s="6" t="str">
        <f>TEXT(A6,"dd ddd")</f>
        <v>05 Fri</v>
      </c>
      <c r="C6" s="6" t="str">
        <f>TEXT(Table2[[#This Row],[date]],"mmm")</f>
        <v>Jan</v>
      </c>
      <c r="D6" s="30">
        <f>YEAR(Table2[[#This Row],[date]])</f>
        <v>2018</v>
      </c>
      <c r="E6" s="30">
        <v>9832</v>
      </c>
      <c r="F6" s="30">
        <v>2.96138888888889</v>
      </c>
      <c r="G6" s="30">
        <v>7.1524938600000008</v>
      </c>
      <c r="H6" s="30">
        <v>2.8747222222222231</v>
      </c>
      <c r="I6" s="30">
        <v>1.6033333333333331</v>
      </c>
      <c r="J6" s="30">
        <v>6.595114999999999</v>
      </c>
      <c r="K6" s="30">
        <f>Table2[[#This Row],[km]]/Table2[[#This Row],[steps]]*1000*3.28084</f>
        <v>2.3867156179457281</v>
      </c>
      <c r="L6" s="31">
        <f>IF(Table2[[#This Row],[km_walking]]&gt;3,Table2[[#This Row],[km_walking]]/Table2[[#This Row],[hours_walking]],"")</f>
        <v>4.1133773388773394</v>
      </c>
      <c r="M6" s="30">
        <f>IF(E6&gt;=10000,1,0)</f>
        <v>0</v>
      </c>
      <c r="N6" s="30">
        <f t="shared" si="1"/>
        <v>0</v>
      </c>
      <c r="O6" s="30">
        <f t="shared" ref="O6:O69" si="2">IF(E6&lt;3000,1,0)</f>
        <v>0</v>
      </c>
      <c r="P6" s="30">
        <f>IFERROR(IF(Table2[[#This Row],[break]]=0,0,P5+1),1)</f>
        <v>0</v>
      </c>
      <c r="Q6" s="30">
        <f t="shared" si="0"/>
        <v>0</v>
      </c>
      <c r="R6" s="30" t="str">
        <f>TEXT(Table2[[#This Row],[date]],"dd-mmm-yyyy")</f>
        <v>05-Jan-2018</v>
      </c>
    </row>
    <row r="7" spans="1:18" x14ac:dyDescent="0.25">
      <c r="A7" s="27">
        <v>43106</v>
      </c>
      <c r="B7" s="6" t="str">
        <f t="shared" ref="B7:B70" si="3">TEXT(A7,"dd ddd")</f>
        <v>06 Sat</v>
      </c>
      <c r="C7" s="6" t="str">
        <f>TEXT(Table2[[#This Row],[date]],"mmm")</f>
        <v>Jan</v>
      </c>
      <c r="D7" s="30">
        <f>YEAR(Table2[[#This Row],[date]])</f>
        <v>2018</v>
      </c>
      <c r="E7" s="30">
        <v>9231</v>
      </c>
      <c r="F7" s="30">
        <v>2.849444444444444</v>
      </c>
      <c r="G7" s="30">
        <v>7.2467855000000014</v>
      </c>
      <c r="H7" s="30">
        <v>2.849444444444444</v>
      </c>
      <c r="I7" s="30">
        <v>1.2013888888888891</v>
      </c>
      <c r="J7" s="30">
        <v>5.8856740000000007</v>
      </c>
      <c r="K7" s="30">
        <f>Table2[[#This Row],[km]]/Table2[[#This Row],[steps]]*1000*3.28084</f>
        <v>2.5756195146593006</v>
      </c>
      <c r="L7" s="31">
        <f>IF(Table2[[#This Row],[km_walking]]&gt;3,Table2[[#This Row],[km_walking]]/Table2[[#This Row],[hours_walking]],"")</f>
        <v>4.8990581271676303</v>
      </c>
      <c r="M7" s="30">
        <f t="shared" ref="M7:M70" si="4">IF(E7&gt;=10000,1,0)</f>
        <v>0</v>
      </c>
      <c r="N7" s="30">
        <f t="shared" si="1"/>
        <v>0</v>
      </c>
      <c r="O7" s="30">
        <f t="shared" si="2"/>
        <v>0</v>
      </c>
      <c r="P7" s="30">
        <f>IFERROR(IF(Table2[[#This Row],[break]]=0,0,P6+1),1)</f>
        <v>0</v>
      </c>
      <c r="Q7" s="30">
        <f t="shared" si="0"/>
        <v>0</v>
      </c>
      <c r="R7" s="30" t="str">
        <f>TEXT(Table2[[#This Row],[date]],"dd-mmm-yyyy")</f>
        <v>06-Jan-2018</v>
      </c>
    </row>
    <row r="8" spans="1:18" x14ac:dyDescent="0.25">
      <c r="A8" s="27">
        <v>43107</v>
      </c>
      <c r="B8" s="6" t="str">
        <f t="shared" si="3"/>
        <v>07 Sun</v>
      </c>
      <c r="C8" s="6" t="str">
        <f>TEXT(Table2[[#This Row],[date]],"mmm")</f>
        <v>Jan</v>
      </c>
      <c r="D8" s="30">
        <f>YEAR(Table2[[#This Row],[date]])</f>
        <v>2018</v>
      </c>
      <c r="E8" s="30">
        <v>8228</v>
      </c>
      <c r="F8" s="30">
        <v>2.2480555555555561</v>
      </c>
      <c r="G8" s="30">
        <v>6.751034409999999</v>
      </c>
      <c r="H8" s="30">
        <v>2.2480555555555561</v>
      </c>
      <c r="I8" s="30">
        <v>1.164722222222222</v>
      </c>
      <c r="J8" s="30">
        <v>5.8389143999999993</v>
      </c>
      <c r="K8" s="30">
        <f>Table2[[#This Row],[km]]/Table2[[#This Row],[steps]]*1000*3.28084</f>
        <v>2.691913433848371</v>
      </c>
      <c r="L8" s="31">
        <f>IF(Table2[[#This Row],[km_walking]]&gt;3,Table2[[#This Row],[km_walking]]/Table2[[#This Row],[hours_walking]],"")</f>
        <v>5.0131390031004059</v>
      </c>
      <c r="M8" s="30">
        <f t="shared" si="4"/>
        <v>0</v>
      </c>
      <c r="N8" s="30">
        <f t="shared" si="1"/>
        <v>0</v>
      </c>
      <c r="O8" s="30">
        <f t="shared" si="2"/>
        <v>0</v>
      </c>
      <c r="P8" s="30">
        <f>IFERROR(IF(Table2[[#This Row],[break]]=0,0,P7+1),1)</f>
        <v>0</v>
      </c>
      <c r="Q8" s="30">
        <f t="shared" si="0"/>
        <v>1</v>
      </c>
      <c r="R8" s="30" t="str">
        <f>TEXT(Table2[[#This Row],[date]],"dd-mmm-yyyy")</f>
        <v>07-Jan-2018</v>
      </c>
    </row>
    <row r="9" spans="1:18" x14ac:dyDescent="0.25">
      <c r="A9" s="27">
        <v>43108</v>
      </c>
      <c r="B9" s="6" t="str">
        <f t="shared" si="3"/>
        <v>08 Mon</v>
      </c>
      <c r="C9" s="6" t="str">
        <f>TEXT(Table2[[#This Row],[date]],"mmm")</f>
        <v>Jan</v>
      </c>
      <c r="D9" s="30">
        <f>YEAR(Table2[[#This Row],[date]])</f>
        <v>2018</v>
      </c>
      <c r="E9" s="30">
        <v>8975</v>
      </c>
      <c r="F9" s="30">
        <v>2.8766666666666669</v>
      </c>
      <c r="G9" s="30">
        <v>7.7548650899999991</v>
      </c>
      <c r="H9" s="30">
        <v>2.8738888888888892</v>
      </c>
      <c r="I9" s="30">
        <v>1.299444444444444</v>
      </c>
      <c r="J9" s="30">
        <v>7.3495789999999994</v>
      </c>
      <c r="K9" s="30">
        <f>Table2[[#This Row],[km]]/Table2[[#This Row],[steps]]*1000*3.28084</f>
        <v>2.8348157751393424</v>
      </c>
      <c r="L9" s="31">
        <f>IF(Table2[[#This Row],[km_walking]]&gt;3,Table2[[#This Row],[km_walking]]/Table2[[#This Row],[hours_walking]],"")</f>
        <v>5.6559393758016263</v>
      </c>
      <c r="M9" s="30">
        <f t="shared" si="4"/>
        <v>0</v>
      </c>
      <c r="N9" s="30">
        <f t="shared" si="1"/>
        <v>0</v>
      </c>
      <c r="O9" s="30">
        <f t="shared" si="2"/>
        <v>0</v>
      </c>
      <c r="P9" s="30">
        <f>IFERROR(IF(Table2[[#This Row],[break]]=0,0,P8+1),1)</f>
        <v>0</v>
      </c>
      <c r="Q9" s="30">
        <f t="shared" si="0"/>
        <v>1</v>
      </c>
      <c r="R9" s="30" t="str">
        <f>TEXT(Table2[[#This Row],[date]],"dd-mmm-yyyy")</f>
        <v>08-Jan-2018</v>
      </c>
    </row>
    <row r="10" spans="1:18" x14ac:dyDescent="0.25">
      <c r="A10" s="27">
        <v>43109</v>
      </c>
      <c r="B10" s="6" t="str">
        <f t="shared" si="3"/>
        <v>09 Tue</v>
      </c>
      <c r="C10" s="6" t="str">
        <f>TEXT(Table2[[#This Row],[date]],"mmm")</f>
        <v>Jan</v>
      </c>
      <c r="D10" s="30">
        <f>YEAR(Table2[[#This Row],[date]])</f>
        <v>2018</v>
      </c>
      <c r="E10" s="30">
        <v>13582</v>
      </c>
      <c r="F10" s="30">
        <v>5.0055555555555582</v>
      </c>
      <c r="G10" s="30">
        <v>9.9290829800000022</v>
      </c>
      <c r="H10" s="30">
        <v>5.0055555555555582</v>
      </c>
      <c r="I10" s="30">
        <v>1.531666666666667</v>
      </c>
      <c r="J10" s="30">
        <v>6.5393620000000006</v>
      </c>
      <c r="K10" s="30">
        <f>Table2[[#This Row],[km]]/Table2[[#This Row],[steps]]*1000*3.28084</f>
        <v>2.3984488738111627</v>
      </c>
      <c r="L10" s="31">
        <f>IF(Table2[[#This Row],[km_walking]]&gt;3,Table2[[#This Row],[km_walking]]/Table2[[#This Row],[hours_walking]],"")</f>
        <v>4.2694420021762785</v>
      </c>
      <c r="M10" s="30">
        <f t="shared" si="4"/>
        <v>1</v>
      </c>
      <c r="N10" s="30">
        <f t="shared" si="1"/>
        <v>0</v>
      </c>
      <c r="O10" s="30">
        <f t="shared" si="2"/>
        <v>0</v>
      </c>
      <c r="P10" s="30">
        <f>IFERROR(IF(Table2[[#This Row],[break]]=0,0,P9+1),1)</f>
        <v>0</v>
      </c>
      <c r="Q10" s="30">
        <f t="shared" si="0"/>
        <v>0</v>
      </c>
      <c r="R10" s="30" t="str">
        <f>TEXT(Table2[[#This Row],[date]],"dd-mmm-yyyy")</f>
        <v>09-Jan-2018</v>
      </c>
    </row>
    <row r="11" spans="1:18" x14ac:dyDescent="0.25">
      <c r="A11" s="27">
        <v>43110</v>
      </c>
      <c r="B11" s="6" t="str">
        <f t="shared" si="3"/>
        <v>10 Wed</v>
      </c>
      <c r="C11" s="6" t="str">
        <f>TEXT(Table2[[#This Row],[date]],"mmm")</f>
        <v>Jan</v>
      </c>
      <c r="D11" s="30">
        <f>YEAR(Table2[[#This Row],[date]])</f>
        <v>2018</v>
      </c>
      <c r="E11" s="30">
        <v>4343</v>
      </c>
      <c r="F11" s="30">
        <v>3.8447222222222228</v>
      </c>
      <c r="G11" s="30">
        <v>3.3320631500000002</v>
      </c>
      <c r="H11" s="30">
        <v>3.741944444444445</v>
      </c>
      <c r="I11" s="30">
        <v>0.18</v>
      </c>
      <c r="J11" s="30">
        <v>0.77167600000000003</v>
      </c>
      <c r="K11" s="30">
        <f>Table2[[#This Row],[km]]/Table2[[#This Row],[steps]]*1000*3.28084</f>
        <v>2.5171462272728529</v>
      </c>
      <c r="L11" s="31" t="str">
        <f>IF(Table2[[#This Row],[km_walking]]&gt;3,Table2[[#This Row],[km_walking]]/Table2[[#This Row],[hours_walking]],"")</f>
        <v/>
      </c>
      <c r="M11" s="30">
        <f t="shared" si="4"/>
        <v>0</v>
      </c>
      <c r="N11" s="30">
        <f t="shared" si="1"/>
        <v>0</v>
      </c>
      <c r="O11" s="30">
        <f t="shared" si="2"/>
        <v>0</v>
      </c>
      <c r="P11" s="30">
        <f>IFERROR(IF(Table2[[#This Row],[break]]=0,0,P10+1),1)</f>
        <v>0</v>
      </c>
      <c r="Q11" s="30">
        <f t="shared" si="0"/>
        <v>0</v>
      </c>
      <c r="R11" s="30" t="str">
        <f>TEXT(Table2[[#This Row],[date]],"dd-mmm-yyyy")</f>
        <v>10-Jan-2018</v>
      </c>
    </row>
    <row r="12" spans="1:18" x14ac:dyDescent="0.25">
      <c r="A12" s="27">
        <v>43111</v>
      </c>
      <c r="B12" s="6" t="str">
        <f t="shared" si="3"/>
        <v>11 Thu</v>
      </c>
      <c r="C12" s="6" t="str">
        <f>TEXT(Table2[[#This Row],[date]],"mmm")</f>
        <v>Jan</v>
      </c>
      <c r="D12" s="30">
        <f>YEAR(Table2[[#This Row],[date]])</f>
        <v>2018</v>
      </c>
      <c r="E12" s="30">
        <v>2124</v>
      </c>
      <c r="F12" s="30">
        <v>2.4008333333333338</v>
      </c>
      <c r="G12" s="30">
        <v>1.6076337000000001</v>
      </c>
      <c r="H12" s="30">
        <v>2.4008333333333338</v>
      </c>
      <c r="I12" s="30"/>
      <c r="J12" s="30"/>
      <c r="K12" s="30">
        <f>Table2[[#This Row],[km]]/Table2[[#This Row],[steps]]*1000*3.28084</f>
        <v>2.4832339681299436</v>
      </c>
      <c r="L12" s="31" t="str">
        <f>IF(Table2[[#This Row],[km_walking]]&gt;3,Table2[[#This Row],[km_walking]]/Table2[[#This Row],[hours_walking]],"")</f>
        <v/>
      </c>
      <c r="M12" s="30">
        <f t="shared" si="4"/>
        <v>0</v>
      </c>
      <c r="N12" s="30">
        <f t="shared" si="1"/>
        <v>0</v>
      </c>
      <c r="O12" s="30">
        <f t="shared" si="2"/>
        <v>1</v>
      </c>
      <c r="P12" s="30">
        <f>IFERROR(IF(Table2[[#This Row],[break]]=0,0,P11+1),1)</f>
        <v>1</v>
      </c>
      <c r="Q12" s="30">
        <f t="shared" si="0"/>
        <v>0</v>
      </c>
      <c r="R12" s="30" t="str">
        <f>TEXT(Table2[[#This Row],[date]],"dd-mmm-yyyy")</f>
        <v>11-Jan-2018</v>
      </c>
    </row>
    <row r="13" spans="1:18" x14ac:dyDescent="0.25">
      <c r="A13" s="27">
        <v>43112</v>
      </c>
      <c r="B13" s="6" t="str">
        <f t="shared" si="3"/>
        <v>12 Fri</v>
      </c>
      <c r="C13" s="6" t="str">
        <f>TEXT(Table2[[#This Row],[date]],"mmm")</f>
        <v>Jan</v>
      </c>
      <c r="D13" s="30">
        <f>YEAR(Table2[[#This Row],[date]])</f>
        <v>2018</v>
      </c>
      <c r="E13" s="30">
        <v>5405</v>
      </c>
      <c r="F13" s="30">
        <v>3.4972222222222218</v>
      </c>
      <c r="G13" s="30">
        <v>4.1598524000000001</v>
      </c>
      <c r="H13" s="30">
        <v>3.3944444444444439</v>
      </c>
      <c r="I13" s="30">
        <v>0.5788888888888889</v>
      </c>
      <c r="J13" s="30">
        <v>2.2558720000000001</v>
      </c>
      <c r="K13" s="30">
        <f>Table2[[#This Row],[km]]/Table2[[#This Row],[steps]]*1000*3.28084</f>
        <v>2.5250342549520814</v>
      </c>
      <c r="L13" s="31" t="str">
        <f>IF(Table2[[#This Row],[km_walking]]&gt;3,Table2[[#This Row],[km_walking]]/Table2[[#This Row],[hours_walking]],"")</f>
        <v/>
      </c>
      <c r="M13" s="30">
        <f t="shared" si="4"/>
        <v>0</v>
      </c>
      <c r="N13" s="30">
        <f t="shared" si="1"/>
        <v>0</v>
      </c>
      <c r="O13" s="30">
        <f t="shared" si="2"/>
        <v>0</v>
      </c>
      <c r="P13" s="30">
        <f>IFERROR(IF(Table2[[#This Row],[break]]=0,0,P12+1),1)</f>
        <v>0</v>
      </c>
      <c r="Q13" s="30">
        <f t="shared" si="0"/>
        <v>0</v>
      </c>
      <c r="R13" s="30" t="str">
        <f>TEXT(Table2[[#This Row],[date]],"dd-mmm-yyyy")</f>
        <v>12-Jan-2018</v>
      </c>
    </row>
    <row r="14" spans="1:18" x14ac:dyDescent="0.25">
      <c r="A14" s="27">
        <v>43113</v>
      </c>
      <c r="B14" s="6" t="str">
        <f t="shared" si="3"/>
        <v>13 Sat</v>
      </c>
      <c r="C14" s="6" t="str">
        <f>TEXT(Table2[[#This Row],[date]],"mmm")</f>
        <v>Jan</v>
      </c>
      <c r="D14" s="30">
        <f>YEAR(Table2[[#This Row],[date]])</f>
        <v>2018</v>
      </c>
      <c r="E14" s="30">
        <v>9169</v>
      </c>
      <c r="F14" s="30">
        <v>4.0888888888888886</v>
      </c>
      <c r="G14" s="30">
        <v>7.3681570100000009</v>
      </c>
      <c r="H14" s="30">
        <v>3.986111111111112</v>
      </c>
      <c r="I14" s="30">
        <v>1.135555555555555</v>
      </c>
      <c r="J14" s="30">
        <v>5.6535740000000008</v>
      </c>
      <c r="K14" s="30">
        <f>Table2[[#This Row],[km]]/Table2[[#This Row],[steps]]*1000*3.28084</f>
        <v>2.6364646356951034</v>
      </c>
      <c r="L14" s="31">
        <f>IF(Table2[[#This Row],[km_walking]]&gt;3,Table2[[#This Row],[km_walking]]/Table2[[#This Row],[hours_walking]],"")</f>
        <v>4.9786855185910008</v>
      </c>
      <c r="M14" s="30">
        <f t="shared" si="4"/>
        <v>0</v>
      </c>
      <c r="N14" s="30">
        <f t="shared" si="1"/>
        <v>0</v>
      </c>
      <c r="O14" s="30">
        <f t="shared" si="2"/>
        <v>0</v>
      </c>
      <c r="P14" s="30">
        <f>IFERROR(IF(Table2[[#This Row],[break]]=0,0,P13+1),1)</f>
        <v>0</v>
      </c>
      <c r="Q14" s="30">
        <f t="shared" si="0"/>
        <v>0</v>
      </c>
      <c r="R14" s="30" t="str">
        <f>TEXT(Table2[[#This Row],[date]],"dd-mmm-yyyy")</f>
        <v>13-Jan-2018</v>
      </c>
    </row>
    <row r="15" spans="1:18" x14ac:dyDescent="0.25">
      <c r="A15" s="27">
        <v>43114</v>
      </c>
      <c r="B15" s="6" t="str">
        <f t="shared" si="3"/>
        <v>14 Sun</v>
      </c>
      <c r="C15" s="6" t="str">
        <f>TEXT(Table2[[#This Row],[date]],"mmm")</f>
        <v>Jan</v>
      </c>
      <c r="D15" s="30">
        <f>YEAR(Table2[[#This Row],[date]])</f>
        <v>2018</v>
      </c>
      <c r="E15" s="30">
        <v>6916</v>
      </c>
      <c r="F15" s="30">
        <v>3.6077777777777769</v>
      </c>
      <c r="G15" s="30">
        <v>4.9202617379999998</v>
      </c>
      <c r="H15" s="30">
        <v>3.6077777777777769</v>
      </c>
      <c r="I15" s="30">
        <v>0.64666666666666661</v>
      </c>
      <c r="J15" s="30">
        <v>2.6034820000000001</v>
      </c>
      <c r="K15" s="30">
        <f>Table2[[#This Row],[km]]/Table2[[#This Row],[steps]]*1000*3.28084</f>
        <v>2.3340936264459109</v>
      </c>
      <c r="L15" s="31" t="str">
        <f>IF(Table2[[#This Row],[km_walking]]&gt;3,Table2[[#This Row],[km_walking]]/Table2[[#This Row],[hours_walking]],"")</f>
        <v/>
      </c>
      <c r="M15" s="30">
        <f t="shared" si="4"/>
        <v>0</v>
      </c>
      <c r="N15" s="30">
        <f t="shared" si="1"/>
        <v>0</v>
      </c>
      <c r="O15" s="30">
        <f t="shared" si="2"/>
        <v>0</v>
      </c>
      <c r="P15" s="30">
        <f>IFERROR(IF(Table2[[#This Row],[break]]=0,0,P14+1),1)</f>
        <v>0</v>
      </c>
      <c r="Q15" s="30">
        <f t="shared" si="0"/>
        <v>0</v>
      </c>
      <c r="R15" s="30" t="str">
        <f>TEXT(Table2[[#This Row],[date]],"dd-mmm-yyyy")</f>
        <v>14-Jan-2018</v>
      </c>
    </row>
    <row r="16" spans="1:18" x14ac:dyDescent="0.25">
      <c r="A16" s="27">
        <v>43115</v>
      </c>
      <c r="B16" s="6" t="str">
        <f t="shared" si="3"/>
        <v>15 Mon</v>
      </c>
      <c r="C16" s="6" t="str">
        <f>TEXT(Table2[[#This Row],[date]],"mmm")</f>
        <v>Jan</v>
      </c>
      <c r="D16" s="30">
        <f>YEAR(Table2[[#This Row],[date]])</f>
        <v>2018</v>
      </c>
      <c r="E16" s="30">
        <v>12566</v>
      </c>
      <c r="F16" s="30">
        <v>5.49</v>
      </c>
      <c r="G16" s="30">
        <v>9.2565792899999959</v>
      </c>
      <c r="H16" s="30">
        <v>5.3872222222222224</v>
      </c>
      <c r="I16" s="30">
        <v>1.3602777777777779</v>
      </c>
      <c r="J16" s="30">
        <v>5.0712820000000001</v>
      </c>
      <c r="K16" s="30">
        <f>Table2[[#This Row],[km]]/Table2[[#This Row],[steps]]*1000*3.28084</f>
        <v>2.4167878081970064</v>
      </c>
      <c r="L16" s="31">
        <f>IF(Table2[[#This Row],[km_walking]]&gt;3,Table2[[#This Row],[km_walking]]/Table2[[#This Row],[hours_walking]],"")</f>
        <v>3.728122360628956</v>
      </c>
      <c r="M16" s="30">
        <f t="shared" si="4"/>
        <v>1</v>
      </c>
      <c r="N16" s="30">
        <f t="shared" si="1"/>
        <v>0</v>
      </c>
      <c r="O16" s="30">
        <f t="shared" si="2"/>
        <v>0</v>
      </c>
      <c r="P16" s="30">
        <f>IFERROR(IF(Table2[[#This Row],[break]]=0,0,P15+1),1)</f>
        <v>0</v>
      </c>
      <c r="Q16" s="30">
        <f t="shared" si="0"/>
        <v>0</v>
      </c>
      <c r="R16" s="30" t="str">
        <f>TEXT(Table2[[#This Row],[date]],"dd-mmm-yyyy")</f>
        <v>15-Jan-2018</v>
      </c>
    </row>
    <row r="17" spans="1:18" x14ac:dyDescent="0.25">
      <c r="A17" s="27">
        <v>43116</v>
      </c>
      <c r="B17" s="6" t="str">
        <f t="shared" si="3"/>
        <v>16 Tue</v>
      </c>
      <c r="C17" s="6" t="str">
        <f>TEXT(Table2[[#This Row],[date]],"mmm")</f>
        <v>Jan</v>
      </c>
      <c r="D17" s="30">
        <f>YEAR(Table2[[#This Row],[date]])</f>
        <v>2018</v>
      </c>
      <c r="E17" s="30">
        <v>6496</v>
      </c>
      <c r="F17" s="30">
        <v>3.134722222222222</v>
      </c>
      <c r="G17" s="30">
        <v>4.9075908300000011</v>
      </c>
      <c r="H17" s="30">
        <v>3.134722222222222</v>
      </c>
      <c r="I17" s="30">
        <v>0.67305555555555552</v>
      </c>
      <c r="J17" s="30">
        <v>2.9861209999999998</v>
      </c>
      <c r="K17" s="30">
        <f>Table2[[#This Row],[km]]/Table2[[#This Row],[steps]]*1000*3.28084</f>
        <v>2.4786053415482145</v>
      </c>
      <c r="L17" s="31" t="str">
        <f>IF(Table2[[#This Row],[km_walking]]&gt;3,Table2[[#This Row],[km_walking]]/Table2[[#This Row],[hours_walking]],"")</f>
        <v/>
      </c>
      <c r="M17" s="30">
        <f t="shared" si="4"/>
        <v>0</v>
      </c>
      <c r="N17" s="30">
        <f t="shared" si="1"/>
        <v>0</v>
      </c>
      <c r="O17" s="30">
        <f t="shared" si="2"/>
        <v>0</v>
      </c>
      <c r="P17" s="30">
        <f>IFERROR(IF(Table2[[#This Row],[break]]=0,0,P16+1),1)</f>
        <v>0</v>
      </c>
      <c r="Q17" s="30">
        <f t="shared" si="0"/>
        <v>0</v>
      </c>
      <c r="R17" s="30" t="str">
        <f>TEXT(Table2[[#This Row],[date]],"dd-mmm-yyyy")</f>
        <v>16-Jan-2018</v>
      </c>
    </row>
    <row r="18" spans="1:18" x14ac:dyDescent="0.25">
      <c r="A18" s="27">
        <v>43117</v>
      </c>
      <c r="B18" s="6" t="str">
        <f t="shared" si="3"/>
        <v>17 Wed</v>
      </c>
      <c r="C18" s="6" t="str">
        <f>TEXT(Table2[[#This Row],[date]],"mmm")</f>
        <v>Jan</v>
      </c>
      <c r="D18" s="30">
        <f>YEAR(Table2[[#This Row],[date]])</f>
        <v>2018</v>
      </c>
      <c r="E18" s="30">
        <v>10556</v>
      </c>
      <c r="F18" s="30">
        <v>4.0125000000000002</v>
      </c>
      <c r="G18" s="30">
        <v>7.9200718299999986</v>
      </c>
      <c r="H18" s="30">
        <v>4.0125000000000002</v>
      </c>
      <c r="I18" s="30">
        <v>1.5152777777777779</v>
      </c>
      <c r="J18" s="30">
        <v>5.516642</v>
      </c>
      <c r="K18" s="30">
        <f>Table2[[#This Row],[km]]/Table2[[#This Row],[steps]]*1000*3.28084</f>
        <v>2.4615847350073126</v>
      </c>
      <c r="L18" s="31">
        <f>IF(Table2[[#This Row],[km_walking]]&gt;3,Table2[[#This Row],[km_walking]]/Table2[[#This Row],[hours_walking]],"")</f>
        <v>3.6406803299725019</v>
      </c>
      <c r="M18" s="30">
        <f t="shared" si="4"/>
        <v>1</v>
      </c>
      <c r="N18" s="30">
        <f t="shared" si="1"/>
        <v>0</v>
      </c>
      <c r="O18" s="30">
        <f t="shared" si="2"/>
        <v>0</v>
      </c>
      <c r="P18" s="30">
        <f>IFERROR(IF(Table2[[#This Row],[break]]=0,0,P17+1),1)</f>
        <v>0</v>
      </c>
      <c r="Q18" s="30">
        <f t="shared" si="0"/>
        <v>0</v>
      </c>
      <c r="R18" s="30" t="str">
        <f>TEXT(Table2[[#This Row],[date]],"dd-mmm-yyyy")</f>
        <v>17-Jan-2018</v>
      </c>
    </row>
    <row r="19" spans="1:18" x14ac:dyDescent="0.25">
      <c r="A19" s="27">
        <v>43118</v>
      </c>
      <c r="B19" s="6" t="str">
        <f t="shared" si="3"/>
        <v>18 Thu</v>
      </c>
      <c r="C19" s="6" t="str">
        <f>TEXT(Table2[[#This Row],[date]],"mmm")</f>
        <v>Jan</v>
      </c>
      <c r="D19" s="30">
        <f>YEAR(Table2[[#This Row],[date]])</f>
        <v>2018</v>
      </c>
      <c r="E19" s="30">
        <v>10791</v>
      </c>
      <c r="F19" s="30">
        <v>4.2663888888888897</v>
      </c>
      <c r="G19" s="30">
        <v>8.1385990999999986</v>
      </c>
      <c r="H19" s="30">
        <v>4.2663888888888897</v>
      </c>
      <c r="I19" s="30">
        <v>1.371944444444444</v>
      </c>
      <c r="J19" s="30">
        <v>5.117521</v>
      </c>
      <c r="K19" s="30">
        <f>Table2[[#This Row],[km]]/Table2[[#This Row],[steps]]*1000*3.28084</f>
        <v>2.4744177065372992</v>
      </c>
      <c r="L19" s="31">
        <f>IF(Table2[[#This Row],[km_walking]]&gt;3,Table2[[#This Row],[km_walking]]/Table2[[#This Row],[hours_walking]],"")</f>
        <v>3.7301226159141541</v>
      </c>
      <c r="M19" s="30">
        <f t="shared" si="4"/>
        <v>1</v>
      </c>
      <c r="N19" s="30">
        <f t="shared" si="1"/>
        <v>0</v>
      </c>
      <c r="O19" s="30">
        <f t="shared" si="2"/>
        <v>0</v>
      </c>
      <c r="P19" s="30">
        <f>IFERROR(IF(Table2[[#This Row],[break]]=0,0,P18+1),1)</f>
        <v>0</v>
      </c>
      <c r="Q19" s="30">
        <f t="shared" si="0"/>
        <v>0</v>
      </c>
      <c r="R19" s="30" t="str">
        <f>TEXT(Table2[[#This Row],[date]],"dd-mmm-yyyy")</f>
        <v>18-Jan-2018</v>
      </c>
    </row>
    <row r="20" spans="1:18" x14ac:dyDescent="0.25">
      <c r="A20" s="27">
        <v>43119</v>
      </c>
      <c r="B20" s="6" t="str">
        <f t="shared" si="3"/>
        <v>19 Fri</v>
      </c>
      <c r="C20" s="6" t="str">
        <f>TEXT(Table2[[#This Row],[date]],"mmm")</f>
        <v>Jan</v>
      </c>
      <c r="D20" s="30">
        <f>YEAR(Table2[[#This Row],[date]])</f>
        <v>2018</v>
      </c>
      <c r="E20" s="30">
        <v>6505</v>
      </c>
      <c r="F20" s="30">
        <v>4.6755555555555546</v>
      </c>
      <c r="G20" s="30">
        <v>4.5397837299999999</v>
      </c>
      <c r="H20" s="30">
        <v>4.5727777777777776</v>
      </c>
      <c r="I20" s="30">
        <v>0.53555555555555545</v>
      </c>
      <c r="J20" s="30">
        <v>1.8649450000000001</v>
      </c>
      <c r="K20" s="30">
        <f>Table2[[#This Row],[km]]/Table2[[#This Row],[steps]]*1000*3.28084</f>
        <v>2.2896701080297004</v>
      </c>
      <c r="L20" s="31" t="str">
        <f>IF(Table2[[#This Row],[km_walking]]&gt;3,Table2[[#This Row],[km_walking]]/Table2[[#This Row],[hours_walking]],"")</f>
        <v/>
      </c>
      <c r="M20" s="30">
        <f t="shared" si="4"/>
        <v>0</v>
      </c>
      <c r="N20" s="30">
        <f t="shared" si="1"/>
        <v>0</v>
      </c>
      <c r="O20" s="30">
        <f t="shared" si="2"/>
        <v>0</v>
      </c>
      <c r="P20" s="30">
        <f>IFERROR(IF(Table2[[#This Row],[break]]=0,0,P19+1),1)</f>
        <v>0</v>
      </c>
      <c r="Q20" s="30">
        <f t="shared" si="0"/>
        <v>0</v>
      </c>
      <c r="R20" s="30" t="str">
        <f>TEXT(Table2[[#This Row],[date]],"dd-mmm-yyyy")</f>
        <v>19-Jan-2018</v>
      </c>
    </row>
    <row r="21" spans="1:18" x14ac:dyDescent="0.25">
      <c r="A21" s="27">
        <v>43120</v>
      </c>
      <c r="B21" s="6" t="str">
        <f t="shared" si="3"/>
        <v>20 Sat</v>
      </c>
      <c r="C21" s="6" t="str">
        <f>TEXT(Table2[[#This Row],[date]],"mmm")</f>
        <v>Jan</v>
      </c>
      <c r="D21" s="30">
        <f>YEAR(Table2[[#This Row],[date]])</f>
        <v>2018</v>
      </c>
      <c r="E21" s="30">
        <v>1283</v>
      </c>
      <c r="F21" s="30">
        <v>1.3130555555555561</v>
      </c>
      <c r="G21" s="30">
        <v>0.85093747999999991</v>
      </c>
      <c r="H21" s="30">
        <v>1.3102777777777781</v>
      </c>
      <c r="I21" s="30"/>
      <c r="J21" s="30"/>
      <c r="K21" s="30">
        <f>Table2[[#This Row],[km]]/Table2[[#This Row],[steps]]*1000*3.28084</f>
        <v>2.1759857536112235</v>
      </c>
      <c r="L21" s="31" t="str">
        <f>IF(Table2[[#This Row],[km_walking]]&gt;3,Table2[[#This Row],[km_walking]]/Table2[[#This Row],[hours_walking]],"")</f>
        <v/>
      </c>
      <c r="M21" s="30">
        <f t="shared" si="4"/>
        <v>0</v>
      </c>
      <c r="N21" s="30">
        <f t="shared" si="1"/>
        <v>0</v>
      </c>
      <c r="O21" s="30">
        <f t="shared" si="2"/>
        <v>1</v>
      </c>
      <c r="P21" s="30">
        <f>IFERROR(IF(Table2[[#This Row],[break]]=0,0,P20+1),1)</f>
        <v>1</v>
      </c>
      <c r="Q21" s="30">
        <f t="shared" si="0"/>
        <v>0</v>
      </c>
      <c r="R21" s="30" t="str">
        <f>TEXT(Table2[[#This Row],[date]],"dd-mmm-yyyy")</f>
        <v>20-Jan-2018</v>
      </c>
    </row>
    <row r="22" spans="1:18" x14ac:dyDescent="0.25">
      <c r="A22" s="27">
        <v>43121</v>
      </c>
      <c r="B22" s="6" t="str">
        <f t="shared" si="3"/>
        <v>21 Sun</v>
      </c>
      <c r="C22" s="6" t="str">
        <f>TEXT(Table2[[#This Row],[date]],"mmm")</f>
        <v>Jan</v>
      </c>
      <c r="D22" s="30">
        <f>YEAR(Table2[[#This Row],[date]])</f>
        <v>2018</v>
      </c>
      <c r="E22" s="30">
        <v>3951</v>
      </c>
      <c r="F22" s="30">
        <v>3.6191666666666671</v>
      </c>
      <c r="G22" s="30">
        <v>2.7293005099999998</v>
      </c>
      <c r="H22" s="30">
        <v>3.6191666666666671</v>
      </c>
      <c r="I22" s="30"/>
      <c r="J22" s="30"/>
      <c r="K22" s="30">
        <f>Table2[[#This Row],[km]]/Table2[[#This Row],[steps]]*1000*3.28084</f>
        <v>2.266362512080081</v>
      </c>
      <c r="L22" s="31" t="str">
        <f>IF(Table2[[#This Row],[km_walking]]&gt;3,Table2[[#This Row],[km_walking]]/Table2[[#This Row],[hours_walking]],"")</f>
        <v/>
      </c>
      <c r="M22" s="30">
        <f t="shared" si="4"/>
        <v>0</v>
      </c>
      <c r="N22" s="30">
        <f t="shared" si="1"/>
        <v>0</v>
      </c>
      <c r="O22" s="30">
        <f t="shared" si="2"/>
        <v>0</v>
      </c>
      <c r="P22" s="30">
        <f>IFERROR(IF(Table2[[#This Row],[break]]=0,0,P21+1),1)</f>
        <v>0</v>
      </c>
      <c r="Q22" s="30">
        <f t="shared" si="0"/>
        <v>0</v>
      </c>
      <c r="R22" s="30" t="str">
        <f>TEXT(Table2[[#This Row],[date]],"dd-mmm-yyyy")</f>
        <v>21-Jan-2018</v>
      </c>
    </row>
    <row r="23" spans="1:18" x14ac:dyDescent="0.25">
      <c r="A23" s="27">
        <v>43122</v>
      </c>
      <c r="B23" s="6" t="str">
        <f t="shared" si="3"/>
        <v>22 Mon</v>
      </c>
      <c r="C23" s="6" t="str">
        <f>TEXT(Table2[[#This Row],[date]],"mmm")</f>
        <v>Jan</v>
      </c>
      <c r="D23" s="30">
        <f>YEAR(Table2[[#This Row],[date]])</f>
        <v>2018</v>
      </c>
      <c r="E23" s="30">
        <v>16014</v>
      </c>
      <c r="F23" s="30">
        <v>5.736666666666669</v>
      </c>
      <c r="G23" s="30">
        <v>13.18128183</v>
      </c>
      <c r="H23" s="30">
        <v>5.736666666666669</v>
      </c>
      <c r="I23" s="30">
        <v>2.0777777777777779</v>
      </c>
      <c r="J23" s="30">
        <v>10.056891999999999</v>
      </c>
      <c r="K23" s="30">
        <f>Table2[[#This Row],[km]]/Table2[[#This Row],[steps]]*1000*3.28084</f>
        <v>2.7004918620667664</v>
      </c>
      <c r="L23" s="31">
        <f>IF(Table2[[#This Row],[km_walking]]&gt;3,Table2[[#This Row],[km_walking]]/Table2[[#This Row],[hours_walking]],"")</f>
        <v>4.8402154010695178</v>
      </c>
      <c r="M23" s="30">
        <f t="shared" si="4"/>
        <v>1</v>
      </c>
      <c r="N23" s="30">
        <f t="shared" si="1"/>
        <v>0</v>
      </c>
      <c r="O23" s="30">
        <f t="shared" si="2"/>
        <v>0</v>
      </c>
      <c r="P23" s="30">
        <f>IFERROR(IF(Table2[[#This Row],[break]]=0,0,P22+1),1)</f>
        <v>0</v>
      </c>
      <c r="Q23" s="30">
        <f t="shared" si="0"/>
        <v>0</v>
      </c>
      <c r="R23" s="30" t="str">
        <f>TEXT(Table2[[#This Row],[date]],"dd-mmm-yyyy")</f>
        <v>22-Jan-2018</v>
      </c>
    </row>
    <row r="24" spans="1:18" x14ac:dyDescent="0.25">
      <c r="A24" s="27">
        <v>43123</v>
      </c>
      <c r="B24" s="6" t="str">
        <f t="shared" si="3"/>
        <v>23 Tue</v>
      </c>
      <c r="C24" s="6" t="str">
        <f>TEXT(Table2[[#This Row],[date]],"mmm")</f>
        <v>Jan</v>
      </c>
      <c r="D24" s="30">
        <f>YEAR(Table2[[#This Row],[date]])</f>
        <v>2018</v>
      </c>
      <c r="E24" s="30">
        <v>10132</v>
      </c>
      <c r="F24" s="30">
        <v>3.265833333333334</v>
      </c>
      <c r="G24" s="30">
        <v>8.0623170799999997</v>
      </c>
      <c r="H24" s="30">
        <v>3.265833333333334</v>
      </c>
      <c r="I24" s="30">
        <v>1.4694444444444441</v>
      </c>
      <c r="J24" s="30">
        <v>7.5182570000000011</v>
      </c>
      <c r="K24" s="30">
        <f>Table2[[#This Row],[km]]/Table2[[#This Row],[steps]]*1000*3.28084</f>
        <v>2.6106565701487563</v>
      </c>
      <c r="L24" s="31">
        <f>IF(Table2[[#This Row],[km_walking]]&gt;3,Table2[[#This Row],[km_walking]]/Table2[[#This Row],[hours_walking]],"")</f>
        <v>5.1163941776937634</v>
      </c>
      <c r="M24" s="30">
        <f t="shared" si="4"/>
        <v>1</v>
      </c>
      <c r="N24" s="30">
        <f t="shared" si="1"/>
        <v>0</v>
      </c>
      <c r="O24" s="30">
        <f t="shared" si="2"/>
        <v>0</v>
      </c>
      <c r="P24" s="30">
        <f>IFERROR(IF(Table2[[#This Row],[break]]=0,0,P23+1),1)</f>
        <v>0</v>
      </c>
      <c r="Q24" s="30">
        <f t="shared" si="0"/>
        <v>1</v>
      </c>
      <c r="R24" s="30" t="str">
        <f>TEXT(Table2[[#This Row],[date]],"dd-mmm-yyyy")</f>
        <v>23-Jan-2018</v>
      </c>
    </row>
    <row r="25" spans="1:18" x14ac:dyDescent="0.25">
      <c r="A25" s="27">
        <v>43124</v>
      </c>
      <c r="B25" s="6" t="str">
        <f t="shared" si="3"/>
        <v>24 Wed</v>
      </c>
      <c r="C25" s="6" t="str">
        <f>TEXT(Table2[[#This Row],[date]],"mmm")</f>
        <v>Jan</v>
      </c>
      <c r="D25" s="30">
        <f>YEAR(Table2[[#This Row],[date]])</f>
        <v>2018</v>
      </c>
      <c r="E25" s="30">
        <v>9808</v>
      </c>
      <c r="F25" s="30">
        <v>4.8783333333333339</v>
      </c>
      <c r="G25" s="30">
        <v>7.1524296700000018</v>
      </c>
      <c r="H25" s="30">
        <v>4.8783333333333339</v>
      </c>
      <c r="I25" s="30">
        <v>1.102222222222222</v>
      </c>
      <c r="J25" s="30">
        <v>3.3825259999999999</v>
      </c>
      <c r="K25" s="30">
        <f>Table2[[#This Row],[km]]/Table2[[#This Row],[steps]]*1000*3.28084</f>
        <v>2.3925343962604817</v>
      </c>
      <c r="L25" s="31">
        <f>IF(Table2[[#This Row],[km_walking]]&gt;3,Table2[[#This Row],[km_walking]]/Table2[[#This Row],[hours_walking]],"")</f>
        <v>3.0688239919354845</v>
      </c>
      <c r="M25" s="30">
        <f t="shared" si="4"/>
        <v>0</v>
      </c>
      <c r="N25" s="30">
        <f t="shared" si="1"/>
        <v>0</v>
      </c>
      <c r="O25" s="30">
        <f t="shared" si="2"/>
        <v>0</v>
      </c>
      <c r="P25" s="30">
        <f>IFERROR(IF(Table2[[#This Row],[break]]=0,0,P24+1),1)</f>
        <v>0</v>
      </c>
      <c r="Q25" s="30">
        <f t="shared" si="0"/>
        <v>0</v>
      </c>
      <c r="R25" s="30" t="str">
        <f>TEXT(Table2[[#This Row],[date]],"dd-mmm-yyyy")</f>
        <v>24-Jan-2018</v>
      </c>
    </row>
    <row r="26" spans="1:18" x14ac:dyDescent="0.25">
      <c r="A26" s="27">
        <v>43125</v>
      </c>
      <c r="B26" s="6" t="str">
        <f t="shared" si="3"/>
        <v>25 Thu</v>
      </c>
      <c r="C26" s="6" t="str">
        <f>TEXT(Table2[[#This Row],[date]],"mmm")</f>
        <v>Jan</v>
      </c>
      <c r="D26" s="30">
        <f>YEAR(Table2[[#This Row],[date]])</f>
        <v>2018</v>
      </c>
      <c r="E26" s="30">
        <v>965</v>
      </c>
      <c r="F26" s="30">
        <v>1.7586111111111109</v>
      </c>
      <c r="G26" s="30">
        <v>0.69134271000000003</v>
      </c>
      <c r="H26" s="30">
        <v>1.7586111111111109</v>
      </c>
      <c r="I26" s="30">
        <v>2.416666666666667E-2</v>
      </c>
      <c r="J26" s="30">
        <v>0.101573</v>
      </c>
      <c r="K26" s="30">
        <f>Table2[[#This Row],[km]]/Table2[[#This Row],[steps]]*1000*3.28084</f>
        <v>2.3504505872294299</v>
      </c>
      <c r="L26" s="31" t="str">
        <f>IF(Table2[[#This Row],[km_walking]]&gt;3,Table2[[#This Row],[km_walking]]/Table2[[#This Row],[hours_walking]],"")</f>
        <v/>
      </c>
      <c r="M26" s="30">
        <f t="shared" si="4"/>
        <v>0</v>
      </c>
      <c r="N26" s="30">
        <f t="shared" si="1"/>
        <v>0</v>
      </c>
      <c r="O26" s="30">
        <f t="shared" si="2"/>
        <v>1</v>
      </c>
      <c r="P26" s="30">
        <f>IFERROR(IF(Table2[[#This Row],[break]]=0,0,P25+1),1)</f>
        <v>1</v>
      </c>
      <c r="Q26" s="30">
        <f t="shared" si="0"/>
        <v>0</v>
      </c>
      <c r="R26" s="30" t="str">
        <f>TEXT(Table2[[#This Row],[date]],"dd-mmm-yyyy")</f>
        <v>25-Jan-2018</v>
      </c>
    </row>
    <row r="27" spans="1:18" x14ac:dyDescent="0.25">
      <c r="A27" s="27">
        <v>43126</v>
      </c>
      <c r="B27" s="6" t="str">
        <f t="shared" si="3"/>
        <v>26 Fri</v>
      </c>
      <c r="C27" s="6" t="str">
        <f>TEXT(Table2[[#This Row],[date]],"mmm")</f>
        <v>Jan</v>
      </c>
      <c r="D27" s="30">
        <f>YEAR(Table2[[#This Row],[date]])</f>
        <v>2018</v>
      </c>
      <c r="E27" s="30">
        <v>1943</v>
      </c>
      <c r="F27" s="30">
        <v>2.085833333333333</v>
      </c>
      <c r="G27" s="30">
        <v>1.39171076</v>
      </c>
      <c r="H27" s="30">
        <v>2.085833333333333</v>
      </c>
      <c r="I27" s="30">
        <v>1.4999999999999999E-2</v>
      </c>
      <c r="J27" s="30">
        <v>3.8473300000000002E-2</v>
      </c>
      <c r="K27" s="30">
        <f>Table2[[#This Row],[km]]/Table2[[#This Row],[steps]]*1000*3.28084</f>
        <v>2.3499641429945446</v>
      </c>
      <c r="L27" s="31" t="str">
        <f>IF(Table2[[#This Row],[km_walking]]&gt;3,Table2[[#This Row],[km_walking]]/Table2[[#This Row],[hours_walking]],"")</f>
        <v/>
      </c>
      <c r="M27" s="30">
        <f t="shared" si="4"/>
        <v>0</v>
      </c>
      <c r="N27" s="30">
        <f t="shared" si="1"/>
        <v>0</v>
      </c>
      <c r="O27" s="30">
        <f t="shared" si="2"/>
        <v>1</v>
      </c>
      <c r="P27" s="30">
        <f>IFERROR(IF(Table2[[#This Row],[break]]=0,0,P26+1),1)</f>
        <v>2</v>
      </c>
      <c r="Q27" s="30">
        <f t="shared" si="0"/>
        <v>0</v>
      </c>
      <c r="R27" s="30" t="str">
        <f>TEXT(Table2[[#This Row],[date]],"dd-mmm-yyyy")</f>
        <v>26-Jan-2018</v>
      </c>
    </row>
    <row r="28" spans="1:18" x14ac:dyDescent="0.25">
      <c r="A28" s="27">
        <v>43127</v>
      </c>
      <c r="B28" s="6" t="str">
        <f t="shared" si="3"/>
        <v>27 Sat</v>
      </c>
      <c r="C28" s="6" t="str">
        <f>TEXT(Table2[[#This Row],[date]],"mmm")</f>
        <v>Jan</v>
      </c>
      <c r="D28" s="30">
        <f>YEAR(Table2[[#This Row],[date]])</f>
        <v>2018</v>
      </c>
      <c r="E28" s="30">
        <v>1513</v>
      </c>
      <c r="F28" s="30">
        <v>3.2700000000000009</v>
      </c>
      <c r="G28" s="30">
        <v>1.0101211729999999</v>
      </c>
      <c r="H28" s="30">
        <v>3.167222222222223</v>
      </c>
      <c r="I28" s="30"/>
      <c r="J28" s="30"/>
      <c r="K28" s="30">
        <f>Table2[[#This Row],[km]]/Table2[[#This Row],[steps]]*1000*3.28084</f>
        <v>2.1903806670359018</v>
      </c>
      <c r="L28" s="31" t="str">
        <f>IF(Table2[[#This Row],[km_walking]]&gt;3,Table2[[#This Row],[km_walking]]/Table2[[#This Row],[hours_walking]],"")</f>
        <v/>
      </c>
      <c r="M28" s="30">
        <f t="shared" si="4"/>
        <v>0</v>
      </c>
      <c r="N28" s="30">
        <f t="shared" si="1"/>
        <v>0</v>
      </c>
      <c r="O28" s="30">
        <f t="shared" si="2"/>
        <v>1</v>
      </c>
      <c r="P28" s="30">
        <f>IFERROR(IF(Table2[[#This Row],[break]]=0,0,P27+1),1)</f>
        <v>3</v>
      </c>
      <c r="Q28" s="30">
        <f t="shared" si="0"/>
        <v>0</v>
      </c>
      <c r="R28" s="30" t="str">
        <f>TEXT(Table2[[#This Row],[date]],"dd-mmm-yyyy")</f>
        <v>27-Jan-2018</v>
      </c>
    </row>
    <row r="29" spans="1:18" x14ac:dyDescent="0.25">
      <c r="A29" s="27">
        <v>43128</v>
      </c>
      <c r="B29" s="6" t="str">
        <f t="shared" si="3"/>
        <v>28 Sun</v>
      </c>
      <c r="C29" s="6" t="str">
        <f>TEXT(Table2[[#This Row],[date]],"mmm")</f>
        <v>Jan</v>
      </c>
      <c r="D29" s="30">
        <f>YEAR(Table2[[#This Row],[date]])</f>
        <v>2018</v>
      </c>
      <c r="E29" s="30">
        <v>14388</v>
      </c>
      <c r="F29" s="30">
        <v>5.2413888888888893</v>
      </c>
      <c r="G29" s="30">
        <v>11.70355449</v>
      </c>
      <c r="H29" s="30">
        <v>5.1386111111111106</v>
      </c>
      <c r="I29" s="30">
        <v>1.978055555555555</v>
      </c>
      <c r="J29" s="30">
        <v>10.043979</v>
      </c>
      <c r="K29" s="30">
        <f>Table2[[#This Row],[km]]/Table2[[#This Row],[steps]]*1000*3.28084</f>
        <v>2.6687162714047541</v>
      </c>
      <c r="L29" s="31">
        <f>IF(Table2[[#This Row],[km_walking]]&gt;3,Table2[[#This Row],[km_walking]]/Table2[[#This Row],[hours_walking]],"")</f>
        <v>5.0777031877545307</v>
      </c>
      <c r="M29" s="30">
        <f t="shared" si="4"/>
        <v>1</v>
      </c>
      <c r="N29" s="30">
        <f t="shared" si="1"/>
        <v>0</v>
      </c>
      <c r="O29" s="30">
        <f t="shared" si="2"/>
        <v>0</v>
      </c>
      <c r="P29" s="30">
        <f>IFERROR(IF(Table2[[#This Row],[break]]=0,0,P28+1),1)</f>
        <v>0</v>
      </c>
      <c r="Q29" s="30">
        <f t="shared" si="0"/>
        <v>1</v>
      </c>
      <c r="R29" s="30" t="str">
        <f>TEXT(Table2[[#This Row],[date]],"dd-mmm-yyyy")</f>
        <v>28-Jan-2018</v>
      </c>
    </row>
    <row r="30" spans="1:18" x14ac:dyDescent="0.25">
      <c r="A30" s="27">
        <v>43129</v>
      </c>
      <c r="B30" s="6" t="str">
        <f t="shared" si="3"/>
        <v>29 Mon</v>
      </c>
      <c r="C30" s="6" t="str">
        <f>TEXT(Table2[[#This Row],[date]],"mmm")</f>
        <v>Jan</v>
      </c>
      <c r="D30" s="30">
        <f>YEAR(Table2[[#This Row],[date]])</f>
        <v>2018</v>
      </c>
      <c r="E30" s="30">
        <v>10404</v>
      </c>
      <c r="F30" s="30">
        <v>3.5052777777777782</v>
      </c>
      <c r="G30" s="30">
        <v>8.8632574089999991</v>
      </c>
      <c r="H30" s="30">
        <v>3.5052777777777782</v>
      </c>
      <c r="I30" s="30">
        <v>1.5</v>
      </c>
      <c r="J30" s="30">
        <v>7.498411299999999</v>
      </c>
      <c r="K30" s="30">
        <f>Table2[[#This Row],[km]]/Table2[[#This Row],[steps]]*1000*3.28084</f>
        <v>2.7949759167381352</v>
      </c>
      <c r="L30" s="31">
        <f>IF(Table2[[#This Row],[km_walking]]&gt;3,Table2[[#This Row],[km_walking]]/Table2[[#This Row],[hours_walking]],"")</f>
        <v>4.9989408666666657</v>
      </c>
      <c r="M30" s="30">
        <f t="shared" si="4"/>
        <v>1</v>
      </c>
      <c r="N30" s="30">
        <f t="shared" si="1"/>
        <v>0</v>
      </c>
      <c r="O30" s="30">
        <f t="shared" si="2"/>
        <v>0</v>
      </c>
      <c r="P30" s="30">
        <f>IFERROR(IF(Table2[[#This Row],[break]]=0,0,P29+1),1)</f>
        <v>0</v>
      </c>
      <c r="Q30" s="30">
        <f t="shared" si="0"/>
        <v>0</v>
      </c>
      <c r="R30" s="30" t="str">
        <f>TEXT(Table2[[#This Row],[date]],"dd-mmm-yyyy")</f>
        <v>29-Jan-2018</v>
      </c>
    </row>
    <row r="31" spans="1:18" x14ac:dyDescent="0.25">
      <c r="A31" s="27">
        <v>43130</v>
      </c>
      <c r="B31" s="6" t="str">
        <f t="shared" si="3"/>
        <v>30 Tue</v>
      </c>
      <c r="C31" s="6" t="str">
        <f>TEXT(Table2[[#This Row],[date]],"mmm")</f>
        <v>Jan</v>
      </c>
      <c r="D31" s="30">
        <f>YEAR(Table2[[#This Row],[date]])</f>
        <v>2018</v>
      </c>
      <c r="E31" s="30">
        <v>9117</v>
      </c>
      <c r="F31" s="30">
        <v>3.0744444444444459</v>
      </c>
      <c r="G31" s="30">
        <v>7.6151799899999997</v>
      </c>
      <c r="H31" s="30">
        <v>2.971666666666668</v>
      </c>
      <c r="I31" s="30">
        <v>1.3474999999999999</v>
      </c>
      <c r="J31" s="30">
        <v>7.2105047999999998</v>
      </c>
      <c r="K31" s="30">
        <f>Table2[[#This Row],[km]]/Table2[[#This Row],[steps]]*1000*3.28084</f>
        <v>2.7403956475147084</v>
      </c>
      <c r="L31" s="31">
        <f>IF(Table2[[#This Row],[km_walking]]&gt;3,Table2[[#This Row],[km_walking]]/Table2[[#This Row],[hours_walking]],"")</f>
        <v>5.3510239703153992</v>
      </c>
      <c r="M31" s="30">
        <f t="shared" si="4"/>
        <v>0</v>
      </c>
      <c r="N31" s="30">
        <f t="shared" si="1"/>
        <v>0</v>
      </c>
      <c r="O31" s="30">
        <f t="shared" si="2"/>
        <v>0</v>
      </c>
      <c r="P31" s="30">
        <f>IFERROR(IF(Table2[[#This Row],[break]]=0,0,P30+1),1)</f>
        <v>0</v>
      </c>
      <c r="Q31" s="30">
        <f t="shared" si="0"/>
        <v>1</v>
      </c>
      <c r="R31" s="30" t="str">
        <f>TEXT(Table2[[#This Row],[date]],"dd-mmm-yyyy")</f>
        <v>30-Jan-2018</v>
      </c>
    </row>
    <row r="32" spans="1:18" x14ac:dyDescent="0.25">
      <c r="A32" s="27">
        <v>43131</v>
      </c>
      <c r="B32" s="6" t="str">
        <f t="shared" si="3"/>
        <v>31 Wed</v>
      </c>
      <c r="C32" s="6" t="str">
        <f>TEXT(Table2[[#This Row],[date]],"mmm")</f>
        <v>Jan</v>
      </c>
      <c r="D32" s="30">
        <f>YEAR(Table2[[#This Row],[date]])</f>
        <v>2018</v>
      </c>
      <c r="E32" s="30">
        <v>11456</v>
      </c>
      <c r="F32" s="30">
        <v>3.7463888888888879</v>
      </c>
      <c r="G32" s="30">
        <v>10.18635448</v>
      </c>
      <c r="H32" s="30">
        <v>3.7463888888888879</v>
      </c>
      <c r="I32" s="30">
        <v>1.4886111111111111</v>
      </c>
      <c r="J32" s="30">
        <v>8.6714512999999993</v>
      </c>
      <c r="K32" s="30">
        <f>Table2[[#This Row],[km]]/Table2[[#This Row],[steps]]*1000*3.28084</f>
        <v>2.9172310782265365</v>
      </c>
      <c r="L32" s="31">
        <f>IF(Table2[[#This Row],[km_walking]]&gt;3,Table2[[#This Row],[km_walking]]/Table2[[#This Row],[hours_walking]],"")</f>
        <v>5.8251958723642465</v>
      </c>
      <c r="M32" s="30">
        <f t="shared" si="4"/>
        <v>1</v>
      </c>
      <c r="N32" s="30">
        <f t="shared" si="1"/>
        <v>0</v>
      </c>
      <c r="O32" s="30">
        <f t="shared" si="2"/>
        <v>0</v>
      </c>
      <c r="P32" s="30">
        <f>IFERROR(IF(Table2[[#This Row],[break]]=0,0,P31+1),1)</f>
        <v>0</v>
      </c>
      <c r="Q32" s="30">
        <f t="shared" si="0"/>
        <v>1</v>
      </c>
      <c r="R32" s="30" t="str">
        <f>TEXT(Table2[[#This Row],[date]],"dd-mmm-yyyy")</f>
        <v>31-Jan-2018</v>
      </c>
    </row>
    <row r="33" spans="1:18" x14ac:dyDescent="0.25">
      <c r="A33" s="27">
        <v>43132</v>
      </c>
      <c r="B33" s="6" t="str">
        <f t="shared" si="3"/>
        <v>01 Thu</v>
      </c>
      <c r="C33" s="6" t="str">
        <f>TEXT(Table2[[#This Row],[date]],"mmm")</f>
        <v>Feb</v>
      </c>
      <c r="D33" s="30">
        <f>YEAR(Table2[[#This Row],[date]])</f>
        <v>2018</v>
      </c>
      <c r="E33" s="30">
        <v>9209</v>
      </c>
      <c r="F33" s="30">
        <v>4.7975000000000012</v>
      </c>
      <c r="G33" s="30">
        <v>7.4604895100000004</v>
      </c>
      <c r="H33" s="30">
        <v>4.1375000000000002</v>
      </c>
      <c r="I33" s="30">
        <v>1.161944444444444</v>
      </c>
      <c r="J33" s="30">
        <v>6.0861029999999996</v>
      </c>
      <c r="K33" s="30">
        <f>Table2[[#This Row],[km]]/Table2[[#This Row],[steps]]*1000*3.28084</f>
        <v>2.6579077428589857</v>
      </c>
      <c r="L33" s="31">
        <f>IF(Table2[[#This Row],[km_walking]]&gt;3,Table2[[#This Row],[km_walking]]/Table2[[#This Row],[hours_walking]],"")</f>
        <v>5.2378605785321559</v>
      </c>
      <c r="M33" s="30">
        <f t="shared" si="4"/>
        <v>0</v>
      </c>
      <c r="N33" s="30">
        <f t="shared" si="1"/>
        <v>0</v>
      </c>
      <c r="O33" s="30">
        <f t="shared" si="2"/>
        <v>0</v>
      </c>
      <c r="P33" s="30">
        <f>IFERROR(IF(Table2[[#This Row],[break]]=0,0,P32+1),1)</f>
        <v>0</v>
      </c>
      <c r="Q33" s="30">
        <f t="shared" si="0"/>
        <v>1</v>
      </c>
      <c r="R33" s="30" t="str">
        <f>TEXT(Table2[[#This Row],[date]],"dd-mmm-yyyy")</f>
        <v>01-Feb-2018</v>
      </c>
    </row>
    <row r="34" spans="1:18" x14ac:dyDescent="0.25">
      <c r="A34" s="27">
        <v>43133</v>
      </c>
      <c r="B34" s="6" t="str">
        <f t="shared" si="3"/>
        <v>02 Fri</v>
      </c>
      <c r="C34" s="6" t="str">
        <f>TEXT(Table2[[#This Row],[date]],"mmm")</f>
        <v>Feb</v>
      </c>
      <c r="D34" s="30">
        <f>YEAR(Table2[[#This Row],[date]])</f>
        <v>2018</v>
      </c>
      <c r="E34" s="30">
        <v>10935</v>
      </c>
      <c r="F34" s="30">
        <v>6.0375000000000014</v>
      </c>
      <c r="G34" s="30">
        <v>8.5291152899999982</v>
      </c>
      <c r="H34" s="30">
        <v>6.0347222222222223</v>
      </c>
      <c r="I34" s="30">
        <v>1.037222222222222</v>
      </c>
      <c r="J34" s="30">
        <v>5.1676820000000001</v>
      </c>
      <c r="K34" s="30">
        <f>Table2[[#This Row],[km]]/Table2[[#This Row],[steps]]*1000*3.28084</f>
        <v>2.5589997812568446</v>
      </c>
      <c r="L34" s="31">
        <f>IF(Table2[[#This Row],[km_walking]]&gt;3,Table2[[#This Row],[km_walking]]/Table2[[#This Row],[hours_walking]],"")</f>
        <v>4.982232244242101</v>
      </c>
      <c r="M34" s="30">
        <f t="shared" si="4"/>
        <v>1</v>
      </c>
      <c r="N34" s="30">
        <f t="shared" si="1"/>
        <v>0</v>
      </c>
      <c r="O34" s="30">
        <f t="shared" si="2"/>
        <v>0</v>
      </c>
      <c r="P34" s="30">
        <f>IFERROR(IF(Table2[[#This Row],[break]]=0,0,P33+1),1)</f>
        <v>0</v>
      </c>
      <c r="Q34" s="30">
        <f t="shared" si="0"/>
        <v>0</v>
      </c>
      <c r="R34" s="30" t="str">
        <f>TEXT(Table2[[#This Row],[date]],"dd-mmm-yyyy")</f>
        <v>02-Feb-2018</v>
      </c>
    </row>
    <row r="35" spans="1:18" x14ac:dyDescent="0.25">
      <c r="A35" s="27">
        <v>43134</v>
      </c>
      <c r="B35" s="6" t="str">
        <f t="shared" si="3"/>
        <v>03 Sat</v>
      </c>
      <c r="C35" s="6" t="str">
        <f>TEXT(Table2[[#This Row],[date]],"mmm")</f>
        <v>Feb</v>
      </c>
      <c r="D35" s="30">
        <f>YEAR(Table2[[#This Row],[date]])</f>
        <v>2018</v>
      </c>
      <c r="E35" s="30">
        <v>2513</v>
      </c>
      <c r="F35" s="30">
        <v>3.0066666666666668</v>
      </c>
      <c r="G35" s="30">
        <v>1.7562637000000001</v>
      </c>
      <c r="H35" s="30">
        <v>3.0066666666666668</v>
      </c>
      <c r="I35" s="30">
        <v>1.388888888888889E-2</v>
      </c>
      <c r="J35" s="30">
        <v>5.6972500000000002E-2</v>
      </c>
      <c r="K35" s="30">
        <f>Table2[[#This Row],[km]]/Table2[[#This Row],[steps]]*1000*3.28084</f>
        <v>2.292885076604855</v>
      </c>
      <c r="L35" s="31" t="str">
        <f>IF(Table2[[#This Row],[km_walking]]&gt;3,Table2[[#This Row],[km_walking]]/Table2[[#This Row],[hours_walking]],"")</f>
        <v/>
      </c>
      <c r="M35" s="30">
        <f t="shared" si="4"/>
        <v>0</v>
      </c>
      <c r="N35" s="30">
        <f t="shared" ref="N35:N65" si="5">IF(E35&gt;=20000,1,0)</f>
        <v>0</v>
      </c>
      <c r="O35" s="30">
        <f t="shared" si="2"/>
        <v>1</v>
      </c>
      <c r="P35" s="30">
        <f>IFERROR(IF(Table2[[#This Row],[break]]=0,0,P34+1),1)</f>
        <v>1</v>
      </c>
      <c r="Q35" s="30">
        <f t="shared" si="0"/>
        <v>0</v>
      </c>
      <c r="R35" s="30" t="str">
        <f>TEXT(Table2[[#This Row],[date]],"dd-mmm-yyyy")</f>
        <v>03-Feb-2018</v>
      </c>
    </row>
    <row r="36" spans="1:18" x14ac:dyDescent="0.25">
      <c r="A36" s="27">
        <v>43135</v>
      </c>
      <c r="B36" s="6" t="str">
        <f t="shared" si="3"/>
        <v>04 Sun</v>
      </c>
      <c r="C36" s="6" t="str">
        <f>TEXT(Table2[[#This Row],[date]],"mmm")</f>
        <v>Feb</v>
      </c>
      <c r="D36" s="30">
        <f>YEAR(Table2[[#This Row],[date]])</f>
        <v>2018</v>
      </c>
      <c r="E36" s="30">
        <v>1745</v>
      </c>
      <c r="F36" s="30">
        <v>1.990833333333333</v>
      </c>
      <c r="G36" s="30">
        <v>1.1763965999999999</v>
      </c>
      <c r="H36" s="30">
        <v>1.990833333333333</v>
      </c>
      <c r="I36" s="30"/>
      <c r="J36" s="30"/>
      <c r="K36" s="30">
        <f>Table2[[#This Row],[km]]/Table2[[#This Row],[steps]]*1000*3.28084</f>
        <v>2.2117874046670485</v>
      </c>
      <c r="L36" s="31" t="str">
        <f>IF(Table2[[#This Row],[km_walking]]&gt;3,Table2[[#This Row],[km_walking]]/Table2[[#This Row],[hours_walking]],"")</f>
        <v/>
      </c>
      <c r="M36" s="30">
        <f t="shared" si="4"/>
        <v>0</v>
      </c>
      <c r="N36" s="30">
        <f t="shared" si="5"/>
        <v>0</v>
      </c>
      <c r="O36" s="30">
        <f t="shared" si="2"/>
        <v>1</v>
      </c>
      <c r="P36" s="30">
        <f>IFERROR(IF(Table2[[#This Row],[break]]=0,0,P35+1),1)</f>
        <v>2</v>
      </c>
      <c r="Q36" s="30">
        <f t="shared" si="0"/>
        <v>0</v>
      </c>
      <c r="R36" s="30" t="str">
        <f>TEXT(Table2[[#This Row],[date]],"dd-mmm-yyyy")</f>
        <v>04-Feb-2018</v>
      </c>
    </row>
    <row r="37" spans="1:18" x14ac:dyDescent="0.25">
      <c r="A37" s="27">
        <v>43136</v>
      </c>
      <c r="B37" s="6" t="str">
        <f t="shared" si="3"/>
        <v>05 Mon</v>
      </c>
      <c r="C37" s="6" t="str">
        <f>TEXT(Table2[[#This Row],[date]],"mmm")</f>
        <v>Feb</v>
      </c>
      <c r="D37" s="30">
        <f>YEAR(Table2[[#This Row],[date]])</f>
        <v>2018</v>
      </c>
      <c r="E37" s="30">
        <v>8854</v>
      </c>
      <c r="F37" s="30">
        <v>2.6647222222222231</v>
      </c>
      <c r="G37" s="30">
        <v>7.0074070800000001</v>
      </c>
      <c r="H37" s="30">
        <v>2.6647222222222231</v>
      </c>
      <c r="I37" s="30">
        <v>1.320555555555555</v>
      </c>
      <c r="J37" s="30">
        <v>6.3159389999999993</v>
      </c>
      <c r="K37" s="30">
        <f>Table2[[#This Row],[km]]/Table2[[#This Row],[steps]]*1000*3.28084</f>
        <v>2.596587016528936</v>
      </c>
      <c r="L37" s="31">
        <f>IF(Table2[[#This Row],[km_walking]]&gt;3,Table2[[#This Row],[km_walking]]/Table2[[#This Row],[hours_walking]],"")</f>
        <v>4.7827893142616755</v>
      </c>
      <c r="M37" s="30">
        <f t="shared" si="4"/>
        <v>0</v>
      </c>
      <c r="N37" s="30">
        <f t="shared" si="5"/>
        <v>0</v>
      </c>
      <c r="O37" s="30">
        <f t="shared" si="2"/>
        <v>0</v>
      </c>
      <c r="P37" s="30">
        <f>IFERROR(IF(Table2[[#This Row],[break]]=0,0,P36+1),1)</f>
        <v>0</v>
      </c>
      <c r="Q37" s="30">
        <f t="shared" si="0"/>
        <v>0</v>
      </c>
      <c r="R37" s="30" t="str">
        <f>TEXT(Table2[[#This Row],[date]],"dd-mmm-yyyy")</f>
        <v>05-Feb-2018</v>
      </c>
    </row>
    <row r="38" spans="1:18" x14ac:dyDescent="0.25">
      <c r="A38" s="27">
        <v>43137</v>
      </c>
      <c r="B38" s="6" t="str">
        <f t="shared" si="3"/>
        <v>06 Tue</v>
      </c>
      <c r="C38" s="6" t="str">
        <f>TEXT(Table2[[#This Row],[date]],"mmm")</f>
        <v>Feb</v>
      </c>
      <c r="D38" s="30">
        <f>YEAR(Table2[[#This Row],[date]])</f>
        <v>2018</v>
      </c>
      <c r="E38" s="30">
        <v>7083</v>
      </c>
      <c r="F38" s="30">
        <v>2.0791666666666671</v>
      </c>
      <c r="G38" s="30">
        <v>6.6092578499999997</v>
      </c>
      <c r="H38" s="30">
        <v>2.0791666666666671</v>
      </c>
      <c r="I38" s="30">
        <v>0.97111111111111115</v>
      </c>
      <c r="J38" s="30">
        <v>6.015962</v>
      </c>
      <c r="K38" s="30">
        <f>Table2[[#This Row],[km]]/Table2[[#This Row],[steps]]*1000*3.28084</f>
        <v>3.061403010672596</v>
      </c>
      <c r="L38" s="31">
        <f>IF(Table2[[#This Row],[km_walking]]&gt;3,Table2[[#This Row],[km_walking]]/Table2[[#This Row],[hours_walking]],"")</f>
        <v>6.1949265446224251</v>
      </c>
      <c r="M38" s="30">
        <f t="shared" si="4"/>
        <v>0</v>
      </c>
      <c r="N38" s="30">
        <f t="shared" si="5"/>
        <v>0</v>
      </c>
      <c r="O38" s="30">
        <f t="shared" si="2"/>
        <v>0</v>
      </c>
      <c r="P38" s="30">
        <f>IFERROR(IF(Table2[[#This Row],[break]]=0,0,P37+1),1)</f>
        <v>0</v>
      </c>
      <c r="Q38" s="30">
        <f t="shared" si="0"/>
        <v>1</v>
      </c>
      <c r="R38" s="30" t="str">
        <f>TEXT(Table2[[#This Row],[date]],"dd-mmm-yyyy")</f>
        <v>06-Feb-2018</v>
      </c>
    </row>
    <row r="39" spans="1:18" x14ac:dyDescent="0.25">
      <c r="A39" s="27">
        <v>43138</v>
      </c>
      <c r="B39" s="6" t="str">
        <f t="shared" si="3"/>
        <v>07 Wed</v>
      </c>
      <c r="C39" s="6" t="str">
        <f>TEXT(Table2[[#This Row],[date]],"mmm")</f>
        <v>Feb</v>
      </c>
      <c r="D39" s="30">
        <f>YEAR(Table2[[#This Row],[date]])</f>
        <v>2018</v>
      </c>
      <c r="E39" s="30">
        <v>11502</v>
      </c>
      <c r="F39" s="30">
        <v>4.0722222222222229</v>
      </c>
      <c r="G39" s="30">
        <v>9.582154730000001</v>
      </c>
      <c r="H39" s="30">
        <v>3.969444444444445</v>
      </c>
      <c r="I39" s="30">
        <v>1.6425000000000001</v>
      </c>
      <c r="J39" s="30">
        <v>8.8113799999999998</v>
      </c>
      <c r="K39" s="30">
        <f>Table2[[#This Row],[km]]/Table2[[#This Row],[steps]]*1000*3.28084</f>
        <v>2.7332217461635544</v>
      </c>
      <c r="L39" s="31">
        <f>IF(Table2[[#This Row],[km_walking]]&gt;3,Table2[[#This Row],[km_walking]]/Table2[[#This Row],[hours_walking]],"")</f>
        <v>5.3646149162861487</v>
      </c>
      <c r="M39" s="30">
        <f t="shared" si="4"/>
        <v>1</v>
      </c>
      <c r="N39" s="30">
        <f t="shared" si="5"/>
        <v>0</v>
      </c>
      <c r="O39" s="30">
        <f t="shared" si="2"/>
        <v>0</v>
      </c>
      <c r="P39" s="30">
        <f>IFERROR(IF(Table2[[#This Row],[break]]=0,0,P38+1),1)</f>
        <v>0</v>
      </c>
      <c r="Q39" s="30">
        <f t="shared" si="0"/>
        <v>1</v>
      </c>
      <c r="R39" s="30" t="str">
        <f>TEXT(Table2[[#This Row],[date]],"dd-mmm-yyyy")</f>
        <v>07-Feb-2018</v>
      </c>
    </row>
    <row r="40" spans="1:18" x14ac:dyDescent="0.25">
      <c r="A40" s="27">
        <v>43139</v>
      </c>
      <c r="B40" s="6" t="str">
        <f t="shared" si="3"/>
        <v>08 Thu</v>
      </c>
      <c r="C40" s="6" t="str">
        <f>TEXT(Table2[[#This Row],[date]],"mmm")</f>
        <v>Feb</v>
      </c>
      <c r="D40" s="30">
        <f>YEAR(Table2[[#This Row],[date]])</f>
        <v>2018</v>
      </c>
      <c r="E40" s="30">
        <v>9971</v>
      </c>
      <c r="F40" s="30">
        <v>5.0444444444444461</v>
      </c>
      <c r="G40" s="30">
        <v>7.7072183000000001</v>
      </c>
      <c r="H40" s="30">
        <v>5.0444444444444461</v>
      </c>
      <c r="I40" s="30">
        <v>1.1608333333333329</v>
      </c>
      <c r="J40" s="30">
        <v>5.7513949999999996</v>
      </c>
      <c r="K40" s="30">
        <f>Table2[[#This Row],[km]]/Table2[[#This Row],[steps]]*1000*3.28084</f>
        <v>2.5359693197645172</v>
      </c>
      <c r="L40" s="31">
        <f>IF(Table2[[#This Row],[km_walking]]&gt;3,Table2[[#This Row],[km_walking]]/Table2[[#This Row],[hours_walking]],"")</f>
        <v>4.954539842067482</v>
      </c>
      <c r="M40" s="30">
        <f t="shared" si="4"/>
        <v>0</v>
      </c>
      <c r="N40" s="30">
        <f t="shared" si="5"/>
        <v>0</v>
      </c>
      <c r="O40" s="30">
        <f t="shared" si="2"/>
        <v>0</v>
      </c>
      <c r="P40" s="30">
        <f>IFERROR(IF(Table2[[#This Row],[break]]=0,0,P39+1),1)</f>
        <v>0</v>
      </c>
      <c r="Q40" s="30">
        <f t="shared" si="0"/>
        <v>0</v>
      </c>
      <c r="R40" s="30" t="str">
        <f>TEXT(Table2[[#This Row],[date]],"dd-mmm-yyyy")</f>
        <v>08-Feb-2018</v>
      </c>
    </row>
    <row r="41" spans="1:18" x14ac:dyDescent="0.25">
      <c r="A41" s="27">
        <v>43140</v>
      </c>
      <c r="B41" s="6" t="str">
        <f t="shared" si="3"/>
        <v>09 Fri</v>
      </c>
      <c r="C41" s="6" t="str">
        <f>TEXT(Table2[[#This Row],[date]],"mmm")</f>
        <v>Feb</v>
      </c>
      <c r="D41" s="30">
        <f>YEAR(Table2[[#This Row],[date]])</f>
        <v>2018</v>
      </c>
      <c r="E41" s="30">
        <v>1107</v>
      </c>
      <c r="F41" s="30">
        <v>1.559722222222222</v>
      </c>
      <c r="G41" s="30">
        <v>0.69398599999999999</v>
      </c>
      <c r="H41" s="30">
        <v>1.559722222222222</v>
      </c>
      <c r="I41" s="30">
        <v>1.666666666666667E-2</v>
      </c>
      <c r="J41" s="30">
        <v>6.1704099999999998E-2</v>
      </c>
      <c r="K41" s="30">
        <f>Table2[[#This Row],[km]]/Table2[[#This Row],[steps]]*1000*3.28084</f>
        <v>2.0567814166576333</v>
      </c>
      <c r="L41" s="31" t="str">
        <f>IF(Table2[[#This Row],[km_walking]]&gt;3,Table2[[#This Row],[km_walking]]/Table2[[#This Row],[hours_walking]],"")</f>
        <v/>
      </c>
      <c r="M41" s="30">
        <f t="shared" si="4"/>
        <v>0</v>
      </c>
      <c r="N41" s="30">
        <f t="shared" si="5"/>
        <v>0</v>
      </c>
      <c r="O41" s="30">
        <f t="shared" si="2"/>
        <v>1</v>
      </c>
      <c r="P41" s="30">
        <f>IFERROR(IF(Table2[[#This Row],[break]]=0,0,P40+1),1)</f>
        <v>1</v>
      </c>
      <c r="Q41" s="30">
        <f t="shared" si="0"/>
        <v>0</v>
      </c>
      <c r="R41" s="30" t="str">
        <f>TEXT(Table2[[#This Row],[date]],"dd-mmm-yyyy")</f>
        <v>09-Feb-2018</v>
      </c>
    </row>
    <row r="42" spans="1:18" x14ac:dyDescent="0.25">
      <c r="A42" s="27">
        <v>43141</v>
      </c>
      <c r="B42" s="6" t="str">
        <f t="shared" si="3"/>
        <v>10 Sat</v>
      </c>
      <c r="C42" s="6" t="str">
        <f>TEXT(Table2[[#This Row],[date]],"mmm")</f>
        <v>Feb</v>
      </c>
      <c r="D42" s="30">
        <f>YEAR(Table2[[#This Row],[date]])</f>
        <v>2018</v>
      </c>
      <c r="E42" s="30">
        <v>8647</v>
      </c>
      <c r="F42" s="30">
        <v>3.7461111111111109</v>
      </c>
      <c r="G42" s="30">
        <v>6.7940740169999998</v>
      </c>
      <c r="H42" s="30">
        <v>3.7461111111111109</v>
      </c>
      <c r="I42" s="30">
        <v>1.145833333333333</v>
      </c>
      <c r="J42" s="30">
        <v>6.0446330000000001</v>
      </c>
      <c r="K42" s="30">
        <f>Table2[[#This Row],[km]]/Table2[[#This Row],[steps]]*1000*3.28084</f>
        <v>2.5778038392430069</v>
      </c>
      <c r="L42" s="31">
        <f>IF(Table2[[#This Row],[km_walking]]&gt;3,Table2[[#This Row],[km_walking]]/Table2[[#This Row],[hours_walking]],"")</f>
        <v>5.2753160727272741</v>
      </c>
      <c r="M42" s="30">
        <f t="shared" si="4"/>
        <v>0</v>
      </c>
      <c r="N42" s="30">
        <f t="shared" si="5"/>
        <v>0</v>
      </c>
      <c r="O42" s="30">
        <f t="shared" si="2"/>
        <v>0</v>
      </c>
      <c r="P42" s="30">
        <f>IFERROR(IF(Table2[[#This Row],[break]]=0,0,P41+1),1)</f>
        <v>0</v>
      </c>
      <c r="Q42" s="30">
        <f t="shared" si="0"/>
        <v>1</v>
      </c>
      <c r="R42" s="30" t="str">
        <f>TEXT(Table2[[#This Row],[date]],"dd-mmm-yyyy")</f>
        <v>10-Feb-2018</v>
      </c>
    </row>
    <row r="43" spans="1:18" x14ac:dyDescent="0.25">
      <c r="A43" s="27">
        <v>43142</v>
      </c>
      <c r="B43" s="6" t="str">
        <f t="shared" si="3"/>
        <v>11 Sun</v>
      </c>
      <c r="C43" s="6" t="str">
        <f>TEXT(Table2[[#This Row],[date]],"mmm")</f>
        <v>Feb</v>
      </c>
      <c r="D43" s="30">
        <f>YEAR(Table2[[#This Row],[date]])</f>
        <v>2018</v>
      </c>
      <c r="E43" s="30">
        <v>2386</v>
      </c>
      <c r="F43" s="30">
        <v>2.403888888888889</v>
      </c>
      <c r="G43" s="30">
        <v>1.7555667500000001</v>
      </c>
      <c r="H43" s="30">
        <v>2.3011111111111111</v>
      </c>
      <c r="I43" s="30">
        <v>3.0555555555555551E-2</v>
      </c>
      <c r="J43" s="30">
        <v>0.14760799999999999</v>
      </c>
      <c r="K43" s="30">
        <f>Table2[[#This Row],[km]]/Table2[[#This Row],[steps]]*1000*3.28084</f>
        <v>2.4139705012866721</v>
      </c>
      <c r="L43" s="31" t="str">
        <f>IF(Table2[[#This Row],[km_walking]]&gt;3,Table2[[#This Row],[km_walking]]/Table2[[#This Row],[hours_walking]],"")</f>
        <v/>
      </c>
      <c r="M43" s="30">
        <f t="shared" si="4"/>
        <v>0</v>
      </c>
      <c r="N43" s="30">
        <f t="shared" si="5"/>
        <v>0</v>
      </c>
      <c r="O43" s="30">
        <f t="shared" si="2"/>
        <v>1</v>
      </c>
      <c r="P43" s="30">
        <f>IFERROR(IF(Table2[[#This Row],[break]]=0,0,P42+1),1)</f>
        <v>1</v>
      </c>
      <c r="Q43" s="30">
        <f t="shared" si="0"/>
        <v>0</v>
      </c>
      <c r="R43" s="30" t="str">
        <f>TEXT(Table2[[#This Row],[date]],"dd-mmm-yyyy")</f>
        <v>11-Feb-2018</v>
      </c>
    </row>
    <row r="44" spans="1:18" x14ac:dyDescent="0.25">
      <c r="A44" s="27">
        <v>43143</v>
      </c>
      <c r="B44" s="6" t="str">
        <f t="shared" si="3"/>
        <v>12 Mon</v>
      </c>
      <c r="C44" s="6" t="str">
        <f>TEXT(Table2[[#This Row],[date]],"mmm")</f>
        <v>Feb</v>
      </c>
      <c r="D44" s="30">
        <f>YEAR(Table2[[#This Row],[date]])</f>
        <v>2018</v>
      </c>
      <c r="E44" s="30">
        <v>10087</v>
      </c>
      <c r="F44" s="30">
        <v>2.763611111111111</v>
      </c>
      <c r="G44" s="30">
        <v>8.2920350600000017</v>
      </c>
      <c r="H44" s="30">
        <v>2.763611111111111</v>
      </c>
      <c r="I44" s="30">
        <v>1.381111111111111</v>
      </c>
      <c r="J44" s="30">
        <v>7.219322</v>
      </c>
      <c r="K44" s="30">
        <f>Table2[[#This Row],[km]]/Table2[[#This Row],[steps]]*1000*3.28084</f>
        <v>2.697019956999148</v>
      </c>
      <c r="L44" s="31">
        <f>IF(Table2[[#This Row],[km_walking]]&gt;3,Table2[[#This Row],[km_walking]]/Table2[[#This Row],[hours_walking]],"")</f>
        <v>5.2271840707964605</v>
      </c>
      <c r="M44" s="30">
        <f t="shared" si="4"/>
        <v>1</v>
      </c>
      <c r="N44" s="30">
        <f t="shared" si="5"/>
        <v>0</v>
      </c>
      <c r="O44" s="30">
        <f t="shared" si="2"/>
        <v>0</v>
      </c>
      <c r="P44" s="30">
        <f>IFERROR(IF(Table2[[#This Row],[break]]=0,0,P43+1),1)</f>
        <v>0</v>
      </c>
      <c r="Q44" s="30">
        <f t="shared" si="0"/>
        <v>1</v>
      </c>
      <c r="R44" s="30" t="str">
        <f>TEXT(Table2[[#This Row],[date]],"dd-mmm-yyyy")</f>
        <v>12-Feb-2018</v>
      </c>
    </row>
    <row r="45" spans="1:18" x14ac:dyDescent="0.25">
      <c r="A45" s="27">
        <v>43144</v>
      </c>
      <c r="B45" s="6" t="str">
        <f t="shared" si="3"/>
        <v>13 Tue</v>
      </c>
      <c r="C45" s="6" t="str">
        <f>TEXT(Table2[[#This Row],[date]],"mmm")</f>
        <v>Feb</v>
      </c>
      <c r="D45" s="30">
        <f>YEAR(Table2[[#This Row],[date]])</f>
        <v>2018</v>
      </c>
      <c r="E45" s="30">
        <v>8554</v>
      </c>
      <c r="F45" s="30">
        <v>3.8444444444444441</v>
      </c>
      <c r="G45" s="30">
        <v>7.0212367699999998</v>
      </c>
      <c r="H45" s="30">
        <v>3.8444444444444441</v>
      </c>
      <c r="I45" s="30">
        <v>1.1036111111111111</v>
      </c>
      <c r="J45" s="30">
        <v>4.7299040000000003</v>
      </c>
      <c r="K45" s="30">
        <f>Table2[[#This Row],[km]]/Table2[[#This Row],[steps]]*1000*3.28084</f>
        <v>2.6929570311534721</v>
      </c>
      <c r="L45" s="31">
        <f>IF(Table2[[#This Row],[km_walking]]&gt;3,Table2[[#This Row],[km_walking]]/Table2[[#This Row],[hours_walking]],"")</f>
        <v>4.2858430405235346</v>
      </c>
      <c r="M45" s="30">
        <f t="shared" si="4"/>
        <v>0</v>
      </c>
      <c r="N45" s="30">
        <f t="shared" si="5"/>
        <v>0</v>
      </c>
      <c r="O45" s="30">
        <f t="shared" si="2"/>
        <v>0</v>
      </c>
      <c r="P45" s="30">
        <f>IFERROR(IF(Table2[[#This Row],[break]]=0,0,P44+1),1)</f>
        <v>0</v>
      </c>
      <c r="Q45" s="30">
        <f t="shared" si="0"/>
        <v>0</v>
      </c>
      <c r="R45" s="30" t="str">
        <f>TEXT(Table2[[#This Row],[date]],"dd-mmm-yyyy")</f>
        <v>13-Feb-2018</v>
      </c>
    </row>
    <row r="46" spans="1:18" x14ac:dyDescent="0.25">
      <c r="A46" s="27">
        <v>43145</v>
      </c>
      <c r="B46" s="6" t="str">
        <f t="shared" si="3"/>
        <v>14 Wed</v>
      </c>
      <c r="C46" s="6" t="str">
        <f>TEXT(Table2[[#This Row],[date]],"mmm")</f>
        <v>Feb</v>
      </c>
      <c r="D46" s="30">
        <f>YEAR(Table2[[#This Row],[date]])</f>
        <v>2018</v>
      </c>
      <c r="E46" s="30">
        <v>10444</v>
      </c>
      <c r="F46" s="30">
        <v>4.475833333333334</v>
      </c>
      <c r="G46" s="30">
        <v>8.1242851499999986</v>
      </c>
      <c r="H46" s="30">
        <v>4.475833333333334</v>
      </c>
      <c r="I46" s="30">
        <v>1.446666666666667</v>
      </c>
      <c r="J46" s="30">
        <v>6.1306004999999999</v>
      </c>
      <c r="K46" s="30">
        <f>Table2[[#This Row],[km]]/Table2[[#This Row],[steps]]*1000*3.28084</f>
        <v>2.5521332527313287</v>
      </c>
      <c r="L46" s="31">
        <f>IF(Table2[[#This Row],[km_walking]]&gt;3,Table2[[#This Row],[km_walking]]/Table2[[#This Row],[hours_walking]],"")</f>
        <v>4.2377422811059899</v>
      </c>
      <c r="M46" s="30">
        <f t="shared" si="4"/>
        <v>1</v>
      </c>
      <c r="N46" s="30">
        <f t="shared" si="5"/>
        <v>0</v>
      </c>
      <c r="O46" s="30">
        <f t="shared" si="2"/>
        <v>0</v>
      </c>
      <c r="P46" s="30">
        <f>IFERROR(IF(Table2[[#This Row],[break]]=0,0,P45+1),1)</f>
        <v>0</v>
      </c>
      <c r="Q46" s="30">
        <f t="shared" si="0"/>
        <v>0</v>
      </c>
      <c r="R46" s="30" t="str">
        <f>TEXT(Table2[[#This Row],[date]],"dd-mmm-yyyy")</f>
        <v>14-Feb-2018</v>
      </c>
    </row>
    <row r="47" spans="1:18" x14ac:dyDescent="0.25">
      <c r="A47" s="27">
        <v>43146</v>
      </c>
      <c r="B47" s="6" t="str">
        <f t="shared" si="3"/>
        <v>15 Thu</v>
      </c>
      <c r="C47" s="6" t="str">
        <f>TEXT(Table2[[#This Row],[date]],"mmm")</f>
        <v>Feb</v>
      </c>
      <c r="D47" s="30">
        <f>YEAR(Table2[[#This Row],[date]])</f>
        <v>2018</v>
      </c>
      <c r="E47" s="30">
        <v>12565</v>
      </c>
      <c r="F47" s="30">
        <v>3.0938888888888898</v>
      </c>
      <c r="G47" s="30">
        <v>10.09752409</v>
      </c>
      <c r="H47" s="30">
        <v>3.0938888888888898</v>
      </c>
      <c r="I47" s="30">
        <v>1.708333333333333</v>
      </c>
      <c r="J47" s="30">
        <v>8.1730020000000003</v>
      </c>
      <c r="K47" s="30">
        <f>Table2[[#This Row],[km]]/Table2[[#This Row],[steps]]*1000*3.28084</f>
        <v>2.6365587692348269</v>
      </c>
      <c r="L47" s="31">
        <f>IF(Table2[[#This Row],[km_walking]]&gt;3,Table2[[#This Row],[km_walking]]/Table2[[#This Row],[hours_walking]],"")</f>
        <v>4.7841962926829282</v>
      </c>
      <c r="M47" s="30">
        <f t="shared" si="4"/>
        <v>1</v>
      </c>
      <c r="N47" s="30">
        <f t="shared" si="5"/>
        <v>0</v>
      </c>
      <c r="O47" s="30">
        <f t="shared" si="2"/>
        <v>0</v>
      </c>
      <c r="P47" s="30">
        <f>IFERROR(IF(Table2[[#This Row],[break]]=0,0,P46+1),1)</f>
        <v>0</v>
      </c>
      <c r="Q47" s="30">
        <f t="shared" si="0"/>
        <v>0</v>
      </c>
      <c r="R47" s="30" t="str">
        <f>TEXT(Table2[[#This Row],[date]],"dd-mmm-yyyy")</f>
        <v>15-Feb-2018</v>
      </c>
    </row>
    <row r="48" spans="1:18" x14ac:dyDescent="0.25">
      <c r="A48" s="27">
        <v>43147</v>
      </c>
      <c r="B48" s="6" t="str">
        <f t="shared" si="3"/>
        <v>16 Fri</v>
      </c>
      <c r="C48" s="6" t="str">
        <f>TEXT(Table2[[#This Row],[date]],"mmm")</f>
        <v>Feb</v>
      </c>
      <c r="D48" s="30">
        <f>YEAR(Table2[[#This Row],[date]])</f>
        <v>2018</v>
      </c>
      <c r="E48" s="30">
        <v>9124</v>
      </c>
      <c r="F48" s="30">
        <v>4.612222222222222</v>
      </c>
      <c r="G48" s="30">
        <v>6.8717616100000001</v>
      </c>
      <c r="H48" s="30">
        <v>4.612222222222222</v>
      </c>
      <c r="I48" s="30">
        <v>0.99972222222222218</v>
      </c>
      <c r="J48" s="30">
        <v>4.2710990000000004</v>
      </c>
      <c r="K48" s="30">
        <f>Table2[[#This Row],[km]]/Table2[[#This Row],[steps]]*1000*3.28084</f>
        <v>2.4709722008496713</v>
      </c>
      <c r="L48" s="31">
        <f>IF(Table2[[#This Row],[km_walking]]&gt;3,Table2[[#This Row],[km_walking]]/Table2[[#This Row],[hours_walking]],"")</f>
        <v>4.2722857460405672</v>
      </c>
      <c r="M48" s="30">
        <f t="shared" si="4"/>
        <v>0</v>
      </c>
      <c r="N48" s="30">
        <f t="shared" si="5"/>
        <v>0</v>
      </c>
      <c r="O48" s="30">
        <f t="shared" si="2"/>
        <v>0</v>
      </c>
      <c r="P48" s="30">
        <f>IFERROR(IF(Table2[[#This Row],[break]]=0,0,P47+1),1)</f>
        <v>0</v>
      </c>
      <c r="Q48" s="30">
        <f t="shared" si="0"/>
        <v>0</v>
      </c>
      <c r="R48" s="30" t="str">
        <f>TEXT(Table2[[#This Row],[date]],"dd-mmm-yyyy")</f>
        <v>16-Feb-2018</v>
      </c>
    </row>
    <row r="49" spans="1:18" x14ac:dyDescent="0.25">
      <c r="A49" s="27">
        <v>43148</v>
      </c>
      <c r="B49" s="6" t="str">
        <f t="shared" si="3"/>
        <v>17 Sat</v>
      </c>
      <c r="C49" s="6" t="str">
        <f>TEXT(Table2[[#This Row],[date]],"mmm")</f>
        <v>Feb</v>
      </c>
      <c r="D49" s="30">
        <f>YEAR(Table2[[#This Row],[date]])</f>
        <v>2018</v>
      </c>
      <c r="E49" s="30">
        <v>6733</v>
      </c>
      <c r="F49" s="30">
        <v>1.9294444444444441</v>
      </c>
      <c r="G49" s="30">
        <v>5.2579283999999999</v>
      </c>
      <c r="H49" s="30">
        <v>1.9294444444444441</v>
      </c>
      <c r="I49" s="30">
        <v>0.94277777777777771</v>
      </c>
      <c r="J49" s="30">
        <v>4.6811489999999996</v>
      </c>
      <c r="K49" s="30">
        <f>Table2[[#This Row],[km]]/Table2[[#This Row],[steps]]*1000*3.28084</f>
        <v>2.5620706686255756</v>
      </c>
      <c r="L49" s="31">
        <f>IF(Table2[[#This Row],[km_walking]]&gt;3,Table2[[#This Row],[km_walking]]/Table2[[#This Row],[hours_walking]],"")</f>
        <v>4.9652729522687098</v>
      </c>
      <c r="M49" s="30">
        <f t="shared" si="4"/>
        <v>0</v>
      </c>
      <c r="N49" s="30">
        <f t="shared" si="5"/>
        <v>0</v>
      </c>
      <c r="O49" s="30">
        <f t="shared" si="2"/>
        <v>0</v>
      </c>
      <c r="P49" s="30">
        <f>IFERROR(IF(Table2[[#This Row],[break]]=0,0,P48+1),1)</f>
        <v>0</v>
      </c>
      <c r="Q49" s="30">
        <f t="shared" si="0"/>
        <v>0</v>
      </c>
      <c r="R49" s="30" t="str">
        <f>TEXT(Table2[[#This Row],[date]],"dd-mmm-yyyy")</f>
        <v>17-Feb-2018</v>
      </c>
    </row>
    <row r="50" spans="1:18" x14ac:dyDescent="0.25">
      <c r="A50" s="27">
        <v>43149</v>
      </c>
      <c r="B50" s="6" t="str">
        <f t="shared" si="3"/>
        <v>18 Sun</v>
      </c>
      <c r="C50" s="6" t="str">
        <f>TEXT(Table2[[#This Row],[date]],"mmm")</f>
        <v>Feb</v>
      </c>
      <c r="D50" s="30">
        <f>YEAR(Table2[[#This Row],[date]])</f>
        <v>2018</v>
      </c>
      <c r="E50" s="30">
        <v>6269</v>
      </c>
      <c r="F50" s="30">
        <v>3.3258333333333332</v>
      </c>
      <c r="G50" s="30">
        <v>4.696800389999999</v>
      </c>
      <c r="H50" s="30">
        <v>3.3258333333333332</v>
      </c>
      <c r="I50" s="30">
        <v>0.54083333333333339</v>
      </c>
      <c r="J50" s="30">
        <v>2.4779230000000001</v>
      </c>
      <c r="K50" s="30">
        <f>Table2[[#This Row],[km]]/Table2[[#This Row],[steps]]*1000*3.28084</f>
        <v>2.4580396540959639</v>
      </c>
      <c r="L50" s="31" t="str">
        <f>IF(Table2[[#This Row],[km_walking]]&gt;3,Table2[[#This Row],[km_walking]]/Table2[[#This Row],[hours_walking]],"")</f>
        <v/>
      </c>
      <c r="M50" s="30">
        <f t="shared" si="4"/>
        <v>0</v>
      </c>
      <c r="N50" s="30">
        <f t="shared" si="5"/>
        <v>0</v>
      </c>
      <c r="O50" s="30">
        <f t="shared" si="2"/>
        <v>0</v>
      </c>
      <c r="P50" s="30">
        <f>IFERROR(IF(Table2[[#This Row],[break]]=0,0,P49+1),1)</f>
        <v>0</v>
      </c>
      <c r="Q50" s="30">
        <f t="shared" si="0"/>
        <v>0</v>
      </c>
      <c r="R50" s="30" t="str">
        <f>TEXT(Table2[[#This Row],[date]],"dd-mmm-yyyy")</f>
        <v>18-Feb-2018</v>
      </c>
    </row>
    <row r="51" spans="1:18" x14ac:dyDescent="0.25">
      <c r="A51" s="27">
        <v>43150</v>
      </c>
      <c r="B51" s="6" t="str">
        <f t="shared" si="3"/>
        <v>19 Mon</v>
      </c>
      <c r="C51" s="6" t="str">
        <f>TEXT(Table2[[#This Row],[date]],"mmm")</f>
        <v>Feb</v>
      </c>
      <c r="D51" s="30">
        <f>YEAR(Table2[[#This Row],[date]])</f>
        <v>2018</v>
      </c>
      <c r="E51" s="30">
        <v>8154</v>
      </c>
      <c r="F51" s="30">
        <v>3.6561111111111111</v>
      </c>
      <c r="G51" s="30">
        <v>6.4236902000000011</v>
      </c>
      <c r="H51" s="30">
        <v>3.6561111111111111</v>
      </c>
      <c r="I51" s="30">
        <v>0.74277777777777776</v>
      </c>
      <c r="J51" s="30">
        <v>3.2972519999999998</v>
      </c>
      <c r="K51" s="30">
        <f>Table2[[#This Row],[km]]/Table2[[#This Row],[steps]]*1000*3.28084</f>
        <v>2.5846332788530786</v>
      </c>
      <c r="L51" s="31">
        <f>IF(Table2[[#This Row],[km_walking]]&gt;3,Table2[[#This Row],[km_walking]]/Table2[[#This Row],[hours_walking]],"")</f>
        <v>4.4390827225130893</v>
      </c>
      <c r="M51" s="30">
        <f t="shared" si="4"/>
        <v>0</v>
      </c>
      <c r="N51" s="30">
        <f t="shared" si="5"/>
        <v>0</v>
      </c>
      <c r="O51" s="30">
        <f t="shared" si="2"/>
        <v>0</v>
      </c>
      <c r="P51" s="30">
        <f>IFERROR(IF(Table2[[#This Row],[break]]=0,0,P50+1),1)</f>
        <v>0</v>
      </c>
      <c r="Q51" s="30">
        <f t="shared" si="0"/>
        <v>0</v>
      </c>
      <c r="R51" s="30" t="str">
        <f>TEXT(Table2[[#This Row],[date]],"dd-mmm-yyyy")</f>
        <v>19-Feb-2018</v>
      </c>
    </row>
    <row r="52" spans="1:18" x14ac:dyDescent="0.25">
      <c r="A52" s="27">
        <v>43151</v>
      </c>
      <c r="B52" s="6" t="str">
        <f t="shared" si="3"/>
        <v>20 Tue</v>
      </c>
      <c r="C52" s="6" t="str">
        <f>TEXT(Table2[[#This Row],[date]],"mmm")</f>
        <v>Feb</v>
      </c>
      <c r="D52" s="30">
        <f>YEAR(Table2[[#This Row],[date]])</f>
        <v>2018</v>
      </c>
      <c r="E52" s="30">
        <v>4297</v>
      </c>
      <c r="F52" s="30">
        <v>3.0819444444444439</v>
      </c>
      <c r="G52" s="30">
        <v>3.503761579999999</v>
      </c>
      <c r="H52" s="30">
        <v>3.0791666666666671</v>
      </c>
      <c r="I52" s="30">
        <v>0.4572222222222222</v>
      </c>
      <c r="J52" s="30">
        <v>2.2967840000000002</v>
      </c>
      <c r="K52" s="30">
        <f>Table2[[#This Row],[km]]/Table2[[#This Row],[steps]]*1000*3.28084</f>
        <v>2.6751876058010695</v>
      </c>
      <c r="L52" s="31" t="str">
        <f>IF(Table2[[#This Row],[km_walking]]&gt;3,Table2[[#This Row],[km_walking]]/Table2[[#This Row],[hours_walking]],"")</f>
        <v/>
      </c>
      <c r="M52" s="30">
        <f t="shared" si="4"/>
        <v>0</v>
      </c>
      <c r="N52" s="30">
        <f t="shared" si="5"/>
        <v>0</v>
      </c>
      <c r="O52" s="30">
        <f t="shared" si="2"/>
        <v>0</v>
      </c>
      <c r="P52" s="30">
        <f>IFERROR(IF(Table2[[#This Row],[break]]=0,0,P51+1),1)</f>
        <v>0</v>
      </c>
      <c r="Q52" s="30">
        <f t="shared" si="0"/>
        <v>1</v>
      </c>
      <c r="R52" s="30" t="str">
        <f>TEXT(Table2[[#This Row],[date]],"dd-mmm-yyyy")</f>
        <v>20-Feb-2018</v>
      </c>
    </row>
    <row r="53" spans="1:18" x14ac:dyDescent="0.25">
      <c r="A53" s="27">
        <v>43152</v>
      </c>
      <c r="B53" s="6" t="str">
        <f t="shared" si="3"/>
        <v>21 Wed</v>
      </c>
      <c r="C53" s="6" t="str">
        <f>TEXT(Table2[[#This Row],[date]],"mmm")</f>
        <v>Feb</v>
      </c>
      <c r="D53" s="30">
        <f>YEAR(Table2[[#This Row],[date]])</f>
        <v>2018</v>
      </c>
      <c r="E53" s="30">
        <v>1453</v>
      </c>
      <c r="F53" s="30">
        <v>1.365833333333333</v>
      </c>
      <c r="G53" s="30">
        <v>1.0097459</v>
      </c>
      <c r="H53" s="30">
        <v>1.365833333333333</v>
      </c>
      <c r="I53" s="30">
        <v>0.13222222222222221</v>
      </c>
      <c r="J53" s="30">
        <v>0.45384999999999998</v>
      </c>
      <c r="K53" s="30">
        <f>Table2[[#This Row],[km]]/Table2[[#This Row],[steps]]*1000*3.28084</f>
        <v>2.2799826142849278</v>
      </c>
      <c r="L53" s="31" t="str">
        <f>IF(Table2[[#This Row],[km_walking]]&gt;3,Table2[[#This Row],[km_walking]]/Table2[[#This Row],[hours_walking]],"")</f>
        <v/>
      </c>
      <c r="M53" s="30">
        <f t="shared" si="4"/>
        <v>0</v>
      </c>
      <c r="N53" s="30">
        <f t="shared" si="5"/>
        <v>0</v>
      </c>
      <c r="O53" s="30">
        <f t="shared" si="2"/>
        <v>1</v>
      </c>
      <c r="P53" s="30">
        <f>IFERROR(IF(Table2[[#This Row],[break]]=0,0,P52+1),1)</f>
        <v>1</v>
      </c>
      <c r="Q53" s="30">
        <f t="shared" si="0"/>
        <v>0</v>
      </c>
      <c r="R53" s="30" t="str">
        <f>TEXT(Table2[[#This Row],[date]],"dd-mmm-yyyy")</f>
        <v>21-Feb-2018</v>
      </c>
    </row>
    <row r="54" spans="1:18" x14ac:dyDescent="0.25">
      <c r="A54" s="27">
        <v>43153</v>
      </c>
      <c r="B54" s="6" t="str">
        <f t="shared" si="3"/>
        <v>22 Thu</v>
      </c>
      <c r="C54" s="6" t="str">
        <f>TEXT(Table2[[#This Row],[date]],"mmm")</f>
        <v>Feb</v>
      </c>
      <c r="D54" s="30">
        <f>YEAR(Table2[[#This Row],[date]])</f>
        <v>2018</v>
      </c>
      <c r="E54" s="30">
        <v>11489</v>
      </c>
      <c r="F54" s="30">
        <v>3.512777777777778</v>
      </c>
      <c r="G54" s="30">
        <v>9.4094958000000002</v>
      </c>
      <c r="H54" s="30">
        <v>3.41</v>
      </c>
      <c r="I54" s="30">
        <v>1.7216666666666669</v>
      </c>
      <c r="J54" s="30">
        <v>8.6060940000000006</v>
      </c>
      <c r="K54" s="30">
        <f>Table2[[#This Row],[km]]/Table2[[#This Row],[steps]]*1000*3.28084</f>
        <v>2.6870093307051963</v>
      </c>
      <c r="L54" s="31">
        <f>IF(Table2[[#This Row],[km_walking]]&gt;3,Table2[[#This Row],[km_walking]]/Table2[[#This Row],[hours_walking]],"")</f>
        <v>4.9986993223620519</v>
      </c>
      <c r="M54" s="30">
        <f t="shared" si="4"/>
        <v>1</v>
      </c>
      <c r="N54" s="30">
        <f t="shared" si="5"/>
        <v>0</v>
      </c>
      <c r="O54" s="30">
        <f t="shared" si="2"/>
        <v>0</v>
      </c>
      <c r="P54" s="30">
        <f>IFERROR(IF(Table2[[#This Row],[break]]=0,0,P53+1),1)</f>
        <v>0</v>
      </c>
      <c r="Q54" s="30">
        <f t="shared" si="0"/>
        <v>0</v>
      </c>
      <c r="R54" s="30" t="str">
        <f>TEXT(Table2[[#This Row],[date]],"dd-mmm-yyyy")</f>
        <v>22-Feb-2018</v>
      </c>
    </row>
    <row r="55" spans="1:18" x14ac:dyDescent="0.25">
      <c r="A55" s="27">
        <v>43154</v>
      </c>
      <c r="B55" s="6" t="str">
        <f t="shared" si="3"/>
        <v>23 Fri</v>
      </c>
      <c r="C55" s="6" t="str">
        <f>TEXT(Table2[[#This Row],[date]],"mmm")</f>
        <v>Feb</v>
      </c>
      <c r="D55" s="30">
        <f>YEAR(Table2[[#This Row],[date]])</f>
        <v>2018</v>
      </c>
      <c r="E55" s="30">
        <v>11314</v>
      </c>
      <c r="F55" s="30">
        <v>3.2366666666666668</v>
      </c>
      <c r="G55" s="30">
        <v>9.0901311999999983</v>
      </c>
      <c r="H55" s="30">
        <v>3.1338888888888889</v>
      </c>
      <c r="I55" s="30">
        <v>1.645555555555555</v>
      </c>
      <c r="J55" s="30">
        <v>8.1305650000000007</v>
      </c>
      <c r="K55" s="30">
        <f>Table2[[#This Row],[km]]/Table2[[#This Row],[steps]]*1000*3.28084</f>
        <v>2.6359612909853274</v>
      </c>
      <c r="L55" s="31">
        <f>IF(Table2[[#This Row],[km_walking]]&gt;3,Table2[[#This Row],[km_walking]]/Table2[[#This Row],[hours_walking]],"")</f>
        <v>4.9409240378122909</v>
      </c>
      <c r="M55" s="30">
        <f t="shared" si="4"/>
        <v>1</v>
      </c>
      <c r="N55" s="30">
        <f t="shared" si="5"/>
        <v>0</v>
      </c>
      <c r="O55" s="30">
        <f t="shared" si="2"/>
        <v>0</v>
      </c>
      <c r="P55" s="30">
        <f>IFERROR(IF(Table2[[#This Row],[break]]=0,0,P54+1),1)</f>
        <v>0</v>
      </c>
      <c r="Q55" s="30">
        <f t="shared" si="0"/>
        <v>0</v>
      </c>
      <c r="R55" s="30" t="str">
        <f>TEXT(Table2[[#This Row],[date]],"dd-mmm-yyyy")</f>
        <v>23-Feb-2018</v>
      </c>
    </row>
    <row r="56" spans="1:18" x14ac:dyDescent="0.25">
      <c r="A56" s="27">
        <v>43155</v>
      </c>
      <c r="B56" s="6" t="str">
        <f t="shared" si="3"/>
        <v>24 Sat</v>
      </c>
      <c r="C56" s="6" t="str">
        <f>TEXT(Table2[[#This Row],[date]],"mmm")</f>
        <v>Feb</v>
      </c>
      <c r="D56" s="30">
        <f>YEAR(Table2[[#This Row],[date]])</f>
        <v>2018</v>
      </c>
      <c r="E56" s="30">
        <v>5224</v>
      </c>
      <c r="F56" s="30">
        <v>4.5566666666666649</v>
      </c>
      <c r="G56" s="30">
        <v>3.6337517430000008</v>
      </c>
      <c r="H56" s="30">
        <v>4.5538888888888884</v>
      </c>
      <c r="I56" s="30">
        <v>0.30805555555555558</v>
      </c>
      <c r="J56" s="30">
        <v>1.0241112000000001</v>
      </c>
      <c r="K56" s="30">
        <f>Table2[[#This Row],[km]]/Table2[[#This Row],[steps]]*1000*3.28084</f>
        <v>2.2821129533889977</v>
      </c>
      <c r="L56" s="31" t="str">
        <f>IF(Table2[[#This Row],[km_walking]]&gt;3,Table2[[#This Row],[km_walking]]/Table2[[#This Row],[hours_walking]],"")</f>
        <v/>
      </c>
      <c r="M56" s="30">
        <f t="shared" si="4"/>
        <v>0</v>
      </c>
      <c r="N56" s="30">
        <f t="shared" si="5"/>
        <v>0</v>
      </c>
      <c r="O56" s="30">
        <f t="shared" si="2"/>
        <v>0</v>
      </c>
      <c r="P56" s="30">
        <f>IFERROR(IF(Table2[[#This Row],[break]]=0,0,P55+1),1)</f>
        <v>0</v>
      </c>
      <c r="Q56" s="30">
        <f t="shared" si="0"/>
        <v>0</v>
      </c>
      <c r="R56" s="30" t="str">
        <f>TEXT(Table2[[#This Row],[date]],"dd-mmm-yyyy")</f>
        <v>24-Feb-2018</v>
      </c>
    </row>
    <row r="57" spans="1:18" x14ac:dyDescent="0.25">
      <c r="A57" s="27">
        <v>43156</v>
      </c>
      <c r="B57" s="6" t="str">
        <f t="shared" si="3"/>
        <v>25 Sun</v>
      </c>
      <c r="C57" s="6" t="str">
        <f>TEXT(Table2[[#This Row],[date]],"mmm")</f>
        <v>Feb</v>
      </c>
      <c r="D57" s="30">
        <f>YEAR(Table2[[#This Row],[date]])</f>
        <v>2018</v>
      </c>
      <c r="E57" s="30">
        <v>8611</v>
      </c>
      <c r="F57" s="30">
        <v>3.180277777777778</v>
      </c>
      <c r="G57" s="30">
        <v>6.8161877600000009</v>
      </c>
      <c r="H57" s="30">
        <v>3.180277777777778</v>
      </c>
      <c r="I57" s="30">
        <v>1.138333333333333</v>
      </c>
      <c r="J57" s="30">
        <v>5.4751280000000007</v>
      </c>
      <c r="K57" s="30">
        <f>Table2[[#This Row],[km]]/Table2[[#This Row],[steps]]*1000*3.28084</f>
        <v>2.5970063233676002</v>
      </c>
      <c r="L57" s="31">
        <f>IF(Table2[[#This Row],[km_walking]]&gt;3,Table2[[#This Row],[km_walking]]/Table2[[#This Row],[hours_walking]],"")</f>
        <v>4.8097756954612025</v>
      </c>
      <c r="M57" s="30">
        <f t="shared" si="4"/>
        <v>0</v>
      </c>
      <c r="N57" s="30">
        <f t="shared" si="5"/>
        <v>0</v>
      </c>
      <c r="O57" s="30">
        <f t="shared" si="2"/>
        <v>0</v>
      </c>
      <c r="P57" s="30">
        <f>IFERROR(IF(Table2[[#This Row],[break]]=0,0,P56+1),1)</f>
        <v>0</v>
      </c>
      <c r="Q57" s="30">
        <f t="shared" si="0"/>
        <v>0</v>
      </c>
      <c r="R57" s="30" t="str">
        <f>TEXT(Table2[[#This Row],[date]],"dd-mmm-yyyy")</f>
        <v>25-Feb-2018</v>
      </c>
    </row>
    <row r="58" spans="1:18" x14ac:dyDescent="0.25">
      <c r="A58" s="27">
        <v>43157</v>
      </c>
      <c r="B58" s="6" t="str">
        <f t="shared" si="3"/>
        <v>26 Mon</v>
      </c>
      <c r="C58" s="6" t="str">
        <f>TEXT(Table2[[#This Row],[date]],"mmm")</f>
        <v>Feb</v>
      </c>
      <c r="D58" s="30">
        <f>YEAR(Table2[[#This Row],[date]])</f>
        <v>2018</v>
      </c>
      <c r="E58" s="30">
        <v>5617</v>
      </c>
      <c r="F58" s="30">
        <v>5.5777777777777766</v>
      </c>
      <c r="G58" s="30">
        <v>4.008041229999999</v>
      </c>
      <c r="H58" s="30">
        <v>5.5777777777777766</v>
      </c>
      <c r="I58" s="30">
        <v>5.0277777777777782E-2</v>
      </c>
      <c r="J58" s="30">
        <v>0.1824945</v>
      </c>
      <c r="K58" s="30">
        <f>Table2[[#This Row],[km]]/Table2[[#This Row],[steps]]*1000*3.28084</f>
        <v>2.3410614187347689</v>
      </c>
      <c r="L58" s="31" t="str">
        <f>IF(Table2[[#This Row],[km_walking]]&gt;3,Table2[[#This Row],[km_walking]]/Table2[[#This Row],[hours_walking]],"")</f>
        <v/>
      </c>
      <c r="M58" s="30">
        <f t="shared" si="4"/>
        <v>0</v>
      </c>
      <c r="N58" s="30">
        <f t="shared" si="5"/>
        <v>0</v>
      </c>
      <c r="O58" s="30">
        <f t="shared" si="2"/>
        <v>0</v>
      </c>
      <c r="P58" s="30">
        <f>IFERROR(IF(Table2[[#This Row],[break]]=0,0,P57+1),1)</f>
        <v>0</v>
      </c>
      <c r="Q58" s="30">
        <f t="shared" si="0"/>
        <v>0</v>
      </c>
      <c r="R58" s="30" t="str">
        <f>TEXT(Table2[[#This Row],[date]],"dd-mmm-yyyy")</f>
        <v>26-Feb-2018</v>
      </c>
    </row>
    <row r="59" spans="1:18" x14ac:dyDescent="0.25">
      <c r="A59" s="27">
        <v>43158</v>
      </c>
      <c r="B59" s="6" t="str">
        <f t="shared" si="3"/>
        <v>27 Tue</v>
      </c>
      <c r="C59" s="6" t="str">
        <f>TEXT(Table2[[#This Row],[date]],"mmm")</f>
        <v>Feb</v>
      </c>
      <c r="D59" s="30">
        <f>YEAR(Table2[[#This Row],[date]])</f>
        <v>2018</v>
      </c>
      <c r="E59" s="30">
        <v>12262</v>
      </c>
      <c r="F59" s="30">
        <v>4.916666666666667</v>
      </c>
      <c r="G59" s="30">
        <v>9.8234874799999989</v>
      </c>
      <c r="H59" s="30">
        <v>4.9138888888888888</v>
      </c>
      <c r="I59" s="30">
        <v>1.4216666666666671</v>
      </c>
      <c r="J59" s="30">
        <v>7.4821019999999994</v>
      </c>
      <c r="K59" s="30">
        <f>Table2[[#This Row],[km]]/Table2[[#This Row],[steps]]*1000*3.28084</f>
        <v>2.6283877559846025</v>
      </c>
      <c r="L59" s="31">
        <f>IF(Table2[[#This Row],[km_walking]]&gt;3,Table2[[#This Row],[km_walking]]/Table2[[#This Row],[hours_walking]],"")</f>
        <v>5.2629087924970674</v>
      </c>
      <c r="M59" s="30">
        <f t="shared" si="4"/>
        <v>1</v>
      </c>
      <c r="N59" s="30">
        <f t="shared" si="5"/>
        <v>0</v>
      </c>
      <c r="O59" s="30">
        <f t="shared" si="2"/>
        <v>0</v>
      </c>
      <c r="P59" s="30">
        <f>IFERROR(IF(Table2[[#This Row],[break]]=0,0,P58+1),1)</f>
        <v>0</v>
      </c>
      <c r="Q59" s="30">
        <f t="shared" si="0"/>
        <v>1</v>
      </c>
      <c r="R59" s="30" t="str">
        <f>TEXT(Table2[[#This Row],[date]],"dd-mmm-yyyy")</f>
        <v>27-Feb-2018</v>
      </c>
    </row>
    <row r="60" spans="1:18" x14ac:dyDescent="0.25">
      <c r="A60" s="27">
        <v>43159</v>
      </c>
      <c r="B60" s="6" t="str">
        <f t="shared" si="3"/>
        <v>28 Wed</v>
      </c>
      <c r="C60" s="6" t="str">
        <f>TEXT(Table2[[#This Row],[date]],"mmm")</f>
        <v>Feb</v>
      </c>
      <c r="D60" s="30">
        <f>YEAR(Table2[[#This Row],[date]])</f>
        <v>2018</v>
      </c>
      <c r="E60" s="30">
        <v>12764</v>
      </c>
      <c r="F60" s="30">
        <v>5.6625000000000014</v>
      </c>
      <c r="G60" s="30">
        <v>9.4396030999999976</v>
      </c>
      <c r="H60" s="30">
        <v>5.6625000000000014</v>
      </c>
      <c r="I60" s="30">
        <v>1.365</v>
      </c>
      <c r="J60" s="30">
        <v>5.1664720000000006</v>
      </c>
      <c r="K60" s="30">
        <f>Table2[[#This Row],[km]]/Table2[[#This Row],[steps]]*1000*3.28084</f>
        <v>2.4263418547950479</v>
      </c>
      <c r="L60" s="31">
        <f>IF(Table2[[#This Row],[km_walking]]&gt;3,Table2[[#This Row],[km_walking]]/Table2[[#This Row],[hours_walking]],"")</f>
        <v>3.7849611721611724</v>
      </c>
      <c r="M60" s="30">
        <f t="shared" si="4"/>
        <v>1</v>
      </c>
      <c r="N60" s="30">
        <f t="shared" si="5"/>
        <v>0</v>
      </c>
      <c r="O60" s="30">
        <f t="shared" si="2"/>
        <v>0</v>
      </c>
      <c r="P60" s="30">
        <f>IFERROR(IF(Table2[[#This Row],[break]]=0,0,P59+1),1)</f>
        <v>0</v>
      </c>
      <c r="Q60" s="30">
        <f t="shared" si="0"/>
        <v>0</v>
      </c>
      <c r="R60" s="30" t="str">
        <f>TEXT(Table2[[#This Row],[date]],"dd-mmm-yyyy")</f>
        <v>28-Feb-2018</v>
      </c>
    </row>
    <row r="61" spans="1:18" x14ac:dyDescent="0.25">
      <c r="A61" s="27">
        <v>43160</v>
      </c>
      <c r="B61" s="6" t="str">
        <f t="shared" si="3"/>
        <v>01 Thu</v>
      </c>
      <c r="C61" s="6" t="str">
        <f>TEXT(Table2[[#This Row],[date]],"mmm")</f>
        <v>Mar</v>
      </c>
      <c r="D61" s="30">
        <f>YEAR(Table2[[#This Row],[date]])</f>
        <v>2018</v>
      </c>
      <c r="E61" s="30">
        <v>8514</v>
      </c>
      <c r="F61" s="30">
        <v>4.7969444444444456</v>
      </c>
      <c r="G61" s="30">
        <v>6.284393992</v>
      </c>
      <c r="H61" s="30">
        <v>4.7969444444444456</v>
      </c>
      <c r="I61" s="30">
        <v>0.91638888888888892</v>
      </c>
      <c r="J61" s="30">
        <v>3.073331</v>
      </c>
      <c r="K61" s="30">
        <f>Table2[[#This Row],[km]]/Table2[[#This Row],[steps]]*1000*3.28084</f>
        <v>2.4216691548876299</v>
      </c>
      <c r="L61" s="31">
        <f>IF(Table2[[#This Row],[km_walking]]&gt;3,Table2[[#This Row],[km_walking]]/Table2[[#This Row],[hours_walking]],"")</f>
        <v>3.3537410124280083</v>
      </c>
      <c r="M61" s="30">
        <f t="shared" si="4"/>
        <v>0</v>
      </c>
      <c r="N61" s="30">
        <f t="shared" si="5"/>
        <v>0</v>
      </c>
      <c r="O61" s="30">
        <f t="shared" si="2"/>
        <v>0</v>
      </c>
      <c r="P61" s="30">
        <f>IFERROR(IF(Table2[[#This Row],[break]]=0,0,P60+1),1)</f>
        <v>0</v>
      </c>
      <c r="Q61" s="30">
        <f t="shared" si="0"/>
        <v>0</v>
      </c>
      <c r="R61" s="30" t="str">
        <f>TEXT(Table2[[#This Row],[date]],"dd-mmm-yyyy")</f>
        <v>01-Mar-2018</v>
      </c>
    </row>
    <row r="62" spans="1:18" x14ac:dyDescent="0.25">
      <c r="A62" s="27">
        <v>43161</v>
      </c>
      <c r="B62" s="6" t="str">
        <f t="shared" si="3"/>
        <v>02 Fri</v>
      </c>
      <c r="C62" s="6" t="str">
        <f>TEXT(Table2[[#This Row],[date]],"mmm")</f>
        <v>Mar</v>
      </c>
      <c r="D62" s="30">
        <f>YEAR(Table2[[#This Row],[date]])</f>
        <v>2018</v>
      </c>
      <c r="E62" s="30">
        <v>8281</v>
      </c>
      <c r="F62" s="30">
        <v>5.3994444444444438</v>
      </c>
      <c r="G62" s="30">
        <v>5.7029473599999996</v>
      </c>
      <c r="H62" s="30">
        <v>5.3994444444444438</v>
      </c>
      <c r="I62" s="30">
        <v>0.3355555555555555</v>
      </c>
      <c r="J62" s="30">
        <v>1.0294129999999999</v>
      </c>
      <c r="K62" s="30">
        <f>Table2[[#This Row],[km]]/Table2[[#This Row],[steps]]*1000*3.28084</f>
        <v>2.2594442478664893</v>
      </c>
      <c r="L62" s="31" t="str">
        <f>IF(Table2[[#This Row],[km_walking]]&gt;3,Table2[[#This Row],[km_walking]]/Table2[[#This Row],[hours_walking]],"")</f>
        <v/>
      </c>
      <c r="M62" s="30">
        <f t="shared" si="4"/>
        <v>0</v>
      </c>
      <c r="N62" s="30">
        <f t="shared" si="5"/>
        <v>0</v>
      </c>
      <c r="O62" s="30">
        <f t="shared" si="2"/>
        <v>0</v>
      </c>
      <c r="P62" s="30">
        <f>IFERROR(IF(Table2[[#This Row],[break]]=0,0,P61+1),1)</f>
        <v>0</v>
      </c>
      <c r="Q62" s="30">
        <f t="shared" si="0"/>
        <v>0</v>
      </c>
      <c r="R62" s="30" t="str">
        <f>TEXT(Table2[[#This Row],[date]],"dd-mmm-yyyy")</f>
        <v>02-Mar-2018</v>
      </c>
    </row>
    <row r="63" spans="1:18" x14ac:dyDescent="0.25">
      <c r="A63" s="27">
        <v>43162</v>
      </c>
      <c r="B63" s="6" t="str">
        <f t="shared" si="3"/>
        <v>03 Sat</v>
      </c>
      <c r="C63" s="6" t="str">
        <f>TEXT(Table2[[#This Row],[date]],"mmm")</f>
        <v>Mar</v>
      </c>
      <c r="D63" s="30">
        <f>YEAR(Table2[[#This Row],[date]])</f>
        <v>2018</v>
      </c>
      <c r="E63" s="30">
        <v>10296</v>
      </c>
      <c r="F63" s="30">
        <v>4.4341666666666661</v>
      </c>
      <c r="G63" s="30">
        <v>7.9244045500000002</v>
      </c>
      <c r="H63" s="30">
        <v>4.4341666666666661</v>
      </c>
      <c r="I63" s="30">
        <v>1.483611111111111</v>
      </c>
      <c r="J63" s="30">
        <v>5.8362923000000002</v>
      </c>
      <c r="K63" s="30">
        <f>Table2[[#This Row],[km]]/Table2[[#This Row],[steps]]*1000*3.28084</f>
        <v>2.525126595165307</v>
      </c>
      <c r="L63" s="31">
        <f>IF(Table2[[#This Row],[km_walking]]&gt;3,Table2[[#This Row],[km_walking]]/Table2[[#This Row],[hours_walking]],"")</f>
        <v>3.9338424040441868</v>
      </c>
      <c r="M63" s="30">
        <f t="shared" si="4"/>
        <v>1</v>
      </c>
      <c r="N63" s="30">
        <f t="shared" si="5"/>
        <v>0</v>
      </c>
      <c r="O63" s="30">
        <f t="shared" si="2"/>
        <v>0</v>
      </c>
      <c r="P63" s="30">
        <f>IFERROR(IF(Table2[[#This Row],[break]]=0,0,P62+1),1)</f>
        <v>0</v>
      </c>
      <c r="Q63" s="30">
        <f t="shared" si="0"/>
        <v>0</v>
      </c>
      <c r="R63" s="30" t="str">
        <f>TEXT(Table2[[#This Row],[date]],"dd-mmm-yyyy")</f>
        <v>03-Mar-2018</v>
      </c>
    </row>
    <row r="64" spans="1:18" x14ac:dyDescent="0.25">
      <c r="A64" s="27">
        <v>43163</v>
      </c>
      <c r="B64" s="6" t="str">
        <f t="shared" si="3"/>
        <v>04 Sun</v>
      </c>
      <c r="C64" s="6" t="str">
        <f>TEXT(Table2[[#This Row],[date]],"mmm")</f>
        <v>Mar</v>
      </c>
      <c r="D64" s="30">
        <f>YEAR(Table2[[#This Row],[date]])</f>
        <v>2018</v>
      </c>
      <c r="E64" s="30">
        <v>7472</v>
      </c>
      <c r="F64" s="30">
        <v>3.0197222222222222</v>
      </c>
      <c r="G64" s="30">
        <v>4.9414183999999999</v>
      </c>
      <c r="H64" s="30">
        <v>3.0197222222222222</v>
      </c>
      <c r="I64" s="30">
        <v>0.89888888888888885</v>
      </c>
      <c r="J64" s="30">
        <v>2.9871083999999999</v>
      </c>
      <c r="K64" s="30">
        <f>Table2[[#This Row],[km]]/Table2[[#This Row],[steps]]*1000*3.28084</f>
        <v>2.1697006348308352</v>
      </c>
      <c r="L64" s="31" t="str">
        <f>IF(Table2[[#This Row],[km_walking]]&gt;3,Table2[[#This Row],[km_walking]]/Table2[[#This Row],[hours_walking]],"")</f>
        <v/>
      </c>
      <c r="M64" s="30">
        <f t="shared" si="4"/>
        <v>0</v>
      </c>
      <c r="N64" s="30">
        <f t="shared" si="5"/>
        <v>0</v>
      </c>
      <c r="O64" s="30">
        <f t="shared" si="2"/>
        <v>0</v>
      </c>
      <c r="P64" s="30">
        <f>IFERROR(IF(Table2[[#This Row],[break]]=0,0,P63+1),1)</f>
        <v>0</v>
      </c>
      <c r="Q64" s="30">
        <f t="shared" si="0"/>
        <v>0</v>
      </c>
      <c r="R64" s="30" t="str">
        <f>TEXT(Table2[[#This Row],[date]],"dd-mmm-yyyy")</f>
        <v>04-Mar-2018</v>
      </c>
    </row>
    <row r="65" spans="1:18" x14ac:dyDescent="0.25">
      <c r="A65" s="27">
        <v>43164</v>
      </c>
      <c r="B65" s="6" t="str">
        <f t="shared" si="3"/>
        <v>05 Mon</v>
      </c>
      <c r="C65" s="6" t="str">
        <f>TEXT(Table2[[#This Row],[date]],"mmm")</f>
        <v>Mar</v>
      </c>
      <c r="D65" s="30">
        <f>YEAR(Table2[[#This Row],[date]])</f>
        <v>2018</v>
      </c>
      <c r="E65" s="30">
        <v>9700</v>
      </c>
      <c r="F65" s="30">
        <v>4.1219444444444457</v>
      </c>
      <c r="G65" s="30">
        <v>7.4169560800000012</v>
      </c>
      <c r="H65" s="30">
        <v>4.1219444444444457</v>
      </c>
      <c r="I65" s="30">
        <v>1.072222222222222</v>
      </c>
      <c r="J65" s="30">
        <v>5.0951166000000008</v>
      </c>
      <c r="K65" s="30">
        <f>Table2[[#This Row],[km]]/Table2[[#This Row],[steps]]*1000*3.28084</f>
        <v>2.5086439366502269</v>
      </c>
      <c r="L65" s="31">
        <f>IF(Table2[[#This Row],[km_walking]]&gt;3,Table2[[#This Row],[km_walking]]/Table2[[#This Row],[hours_walking]],"")</f>
        <v>4.7519222176165821</v>
      </c>
      <c r="M65" s="30">
        <f t="shared" si="4"/>
        <v>0</v>
      </c>
      <c r="N65" s="30">
        <f t="shared" si="5"/>
        <v>0</v>
      </c>
      <c r="O65" s="30">
        <f t="shared" si="2"/>
        <v>0</v>
      </c>
      <c r="P65" s="30">
        <f>IFERROR(IF(Table2[[#This Row],[break]]=0,0,P64+1),1)</f>
        <v>0</v>
      </c>
      <c r="Q65" s="30">
        <f t="shared" si="0"/>
        <v>0</v>
      </c>
      <c r="R65" s="30" t="str">
        <f>TEXT(Table2[[#This Row],[date]],"dd-mmm-yyyy")</f>
        <v>05-Mar-2018</v>
      </c>
    </row>
    <row r="66" spans="1:18" x14ac:dyDescent="0.25">
      <c r="A66" s="27">
        <v>43165</v>
      </c>
      <c r="B66" s="6" t="str">
        <f t="shared" si="3"/>
        <v>06 Tue</v>
      </c>
      <c r="C66" s="6" t="str">
        <f>TEXT(Table2[[#This Row],[date]],"mmm")</f>
        <v>Mar</v>
      </c>
      <c r="D66" s="30">
        <f>YEAR(Table2[[#This Row],[date]])</f>
        <v>2018</v>
      </c>
      <c r="E66" s="30">
        <v>8675</v>
      </c>
      <c r="F66" s="30">
        <v>3.4699999999999989</v>
      </c>
      <c r="G66" s="30">
        <v>6.6821422000000004</v>
      </c>
      <c r="H66" s="30">
        <v>3.4699999999999989</v>
      </c>
      <c r="I66" s="30">
        <v>1.1463888888888889</v>
      </c>
      <c r="J66" s="30">
        <v>4.3304421000000008</v>
      </c>
      <c r="K66" s="30">
        <f>Table2[[#This Row],[km]]/Table2[[#This Row],[steps]]*1000*3.28084</f>
        <v>2.5271515176308936</v>
      </c>
      <c r="L66" s="31">
        <f>IF(Table2[[#This Row],[km_walking]]&gt;3,Table2[[#This Row],[km_walking]]/Table2[[#This Row],[hours_walking]],"")</f>
        <v>3.7774634262175923</v>
      </c>
      <c r="M66" s="30">
        <f t="shared" si="4"/>
        <v>0</v>
      </c>
      <c r="N66" s="30">
        <f t="shared" ref="N66:N129" si="6">IF(E66&gt;=20000,1,0)</f>
        <v>0</v>
      </c>
      <c r="O66" s="30">
        <f t="shared" si="2"/>
        <v>0</v>
      </c>
      <c r="P66" s="30">
        <f>IFERROR(IF(Table2[[#This Row],[break]]=0,0,P65+1),1)</f>
        <v>0</v>
      </c>
      <c r="Q66" s="30">
        <f t="shared" ref="Q66:Q129" si="7">IFERROR(IF(J66/I66&gt;5,1,0),0)</f>
        <v>0</v>
      </c>
      <c r="R66" s="30" t="str">
        <f>TEXT(Table2[[#This Row],[date]],"dd-mmm-yyyy")</f>
        <v>06-Mar-2018</v>
      </c>
    </row>
    <row r="67" spans="1:18" x14ac:dyDescent="0.25">
      <c r="A67" s="27">
        <v>43166</v>
      </c>
      <c r="B67" s="6" t="str">
        <f t="shared" si="3"/>
        <v>07 Wed</v>
      </c>
      <c r="C67" s="6" t="str">
        <f>TEXT(Table2[[#This Row],[date]],"mmm")</f>
        <v>Mar</v>
      </c>
      <c r="D67" s="30">
        <f>YEAR(Table2[[#This Row],[date]])</f>
        <v>2018</v>
      </c>
      <c r="E67" s="30">
        <v>7868</v>
      </c>
      <c r="F67" s="30">
        <v>2.360555555555556</v>
      </c>
      <c r="G67" s="30">
        <v>5.5942793999999996</v>
      </c>
      <c r="H67" s="30">
        <v>2.360555555555556</v>
      </c>
      <c r="I67" s="30">
        <v>1.0974999999999999</v>
      </c>
      <c r="J67" s="30">
        <v>4.4383609999999996</v>
      </c>
      <c r="K67" s="30">
        <f>Table2[[#This Row],[km]]/Table2[[#This Row],[steps]]*1000*3.28084</f>
        <v>2.3327320318627351</v>
      </c>
      <c r="L67" s="31">
        <f>IF(Table2[[#This Row],[km_walking]]&gt;3,Table2[[#This Row],[km_walking]]/Table2[[#This Row],[hours_walking]],"")</f>
        <v>4.044064692482916</v>
      </c>
      <c r="M67" s="30">
        <f t="shared" si="4"/>
        <v>0</v>
      </c>
      <c r="N67" s="30">
        <f t="shared" si="6"/>
        <v>0</v>
      </c>
      <c r="O67" s="30">
        <f t="shared" si="2"/>
        <v>0</v>
      </c>
      <c r="P67" s="30">
        <f>IFERROR(IF(Table2[[#This Row],[break]]=0,0,P66+1),1)</f>
        <v>0</v>
      </c>
      <c r="Q67" s="30">
        <f t="shared" si="7"/>
        <v>0</v>
      </c>
      <c r="R67" s="30" t="str">
        <f>TEXT(Table2[[#This Row],[date]],"dd-mmm-yyyy")</f>
        <v>07-Mar-2018</v>
      </c>
    </row>
    <row r="68" spans="1:18" x14ac:dyDescent="0.25">
      <c r="A68" s="27">
        <v>43167</v>
      </c>
      <c r="B68" s="6" t="str">
        <f t="shared" si="3"/>
        <v>08 Thu</v>
      </c>
      <c r="C68" s="6" t="str">
        <f>TEXT(Table2[[#This Row],[date]],"mmm")</f>
        <v>Mar</v>
      </c>
      <c r="D68" s="30">
        <f>YEAR(Table2[[#This Row],[date]])</f>
        <v>2018</v>
      </c>
      <c r="E68" s="30">
        <v>12071</v>
      </c>
      <c r="F68" s="30">
        <v>4.3008333333333342</v>
      </c>
      <c r="G68" s="30">
        <v>9.7390617600000002</v>
      </c>
      <c r="H68" s="30">
        <v>4.3008333333333342</v>
      </c>
      <c r="I68" s="30">
        <v>1.3975</v>
      </c>
      <c r="J68" s="30">
        <v>6.5656440000000007</v>
      </c>
      <c r="K68" s="30">
        <f>Table2[[#This Row],[km]]/Table2[[#This Row],[steps]]*1000*3.28084</f>
        <v>2.6470303524710794</v>
      </c>
      <c r="L68" s="31">
        <f>IF(Table2[[#This Row],[km_walking]]&gt;3,Table2[[#This Row],[km_walking]]/Table2[[#This Row],[hours_walking]],"")</f>
        <v>4.6981352415026842</v>
      </c>
      <c r="M68" s="30">
        <f t="shared" si="4"/>
        <v>1</v>
      </c>
      <c r="N68" s="30">
        <f t="shared" si="6"/>
        <v>0</v>
      </c>
      <c r="O68" s="30">
        <f t="shared" si="2"/>
        <v>0</v>
      </c>
      <c r="P68" s="30">
        <f>IFERROR(IF(Table2[[#This Row],[break]]=0,0,P67+1),1)</f>
        <v>0</v>
      </c>
      <c r="Q68" s="30">
        <f t="shared" si="7"/>
        <v>0</v>
      </c>
      <c r="R68" s="30" t="str">
        <f>TEXT(Table2[[#This Row],[date]],"dd-mmm-yyyy")</f>
        <v>08-Mar-2018</v>
      </c>
    </row>
    <row r="69" spans="1:18" x14ac:dyDescent="0.25">
      <c r="A69" s="27">
        <v>43168</v>
      </c>
      <c r="B69" s="6" t="str">
        <f t="shared" si="3"/>
        <v>09 Fri</v>
      </c>
      <c r="C69" s="6" t="str">
        <f>TEXT(Table2[[#This Row],[date]],"mmm")</f>
        <v>Mar</v>
      </c>
      <c r="D69" s="30">
        <f>YEAR(Table2[[#This Row],[date]])</f>
        <v>2018</v>
      </c>
      <c r="E69" s="30">
        <v>13278</v>
      </c>
      <c r="F69" s="30">
        <v>5.3038888888888902</v>
      </c>
      <c r="G69" s="30">
        <v>9.7571719000000012</v>
      </c>
      <c r="H69" s="30">
        <v>5.3038888888888902</v>
      </c>
      <c r="I69" s="30">
        <v>1.4286111111111111</v>
      </c>
      <c r="J69" s="30">
        <v>5.0249834</v>
      </c>
      <c r="K69" s="30">
        <f>Table2[[#This Row],[km]]/Table2[[#This Row],[steps]]*1000*3.28084</f>
        <v>2.4108841584874234</v>
      </c>
      <c r="L69" s="31">
        <f>IF(Table2[[#This Row],[km_walking]]&gt;3,Table2[[#This Row],[km_walking]]/Table2[[#This Row],[hours_walking]],"")</f>
        <v>3.5173906747034804</v>
      </c>
      <c r="M69" s="30">
        <f t="shared" si="4"/>
        <v>1</v>
      </c>
      <c r="N69" s="30">
        <f t="shared" si="6"/>
        <v>0</v>
      </c>
      <c r="O69" s="30">
        <f t="shared" si="2"/>
        <v>0</v>
      </c>
      <c r="P69" s="30">
        <f>IFERROR(IF(Table2[[#This Row],[break]]=0,0,P68+1),1)</f>
        <v>0</v>
      </c>
      <c r="Q69" s="30">
        <f t="shared" si="7"/>
        <v>0</v>
      </c>
      <c r="R69" s="30" t="str">
        <f>TEXT(Table2[[#This Row],[date]],"dd-mmm-yyyy")</f>
        <v>09-Mar-2018</v>
      </c>
    </row>
    <row r="70" spans="1:18" x14ac:dyDescent="0.25">
      <c r="A70" s="27">
        <v>43169</v>
      </c>
      <c r="B70" s="6" t="str">
        <f t="shared" si="3"/>
        <v>10 Sat</v>
      </c>
      <c r="C70" s="6" t="str">
        <f>TEXT(Table2[[#This Row],[date]],"mmm")</f>
        <v>Mar</v>
      </c>
      <c r="D70" s="30">
        <f>YEAR(Table2[[#This Row],[date]])</f>
        <v>2018</v>
      </c>
      <c r="E70" s="30">
        <v>6919</v>
      </c>
      <c r="F70" s="30">
        <v>4.1888888888888891</v>
      </c>
      <c r="G70" s="30">
        <v>4.6891162700000004</v>
      </c>
      <c r="H70" s="30">
        <v>4.1888888888888891</v>
      </c>
      <c r="I70" s="30">
        <v>0.79138888888888892</v>
      </c>
      <c r="J70" s="30">
        <v>2.417783</v>
      </c>
      <c r="K70" s="30">
        <f>Table2[[#This Row],[km]]/Table2[[#This Row],[steps]]*1000*3.28084</f>
        <v>2.2234774133930917</v>
      </c>
      <c r="L70" s="31" t="str">
        <f>IF(Table2[[#This Row],[km_walking]]&gt;3,Table2[[#This Row],[km_walking]]/Table2[[#This Row],[hours_walking]],"")</f>
        <v/>
      </c>
      <c r="M70" s="30">
        <f t="shared" si="4"/>
        <v>0</v>
      </c>
      <c r="N70" s="30">
        <f t="shared" si="6"/>
        <v>0</v>
      </c>
      <c r="O70" s="30">
        <f t="shared" ref="O70:O133" si="8">IF(E70&lt;3000,1,0)</f>
        <v>0</v>
      </c>
      <c r="P70" s="30">
        <f>IFERROR(IF(Table2[[#This Row],[break]]=0,0,P69+1),1)</f>
        <v>0</v>
      </c>
      <c r="Q70" s="30">
        <f t="shared" si="7"/>
        <v>0</v>
      </c>
      <c r="R70" s="30" t="str">
        <f>TEXT(Table2[[#This Row],[date]],"dd-mmm-yyyy")</f>
        <v>10-Mar-2018</v>
      </c>
    </row>
    <row r="71" spans="1:18" x14ac:dyDescent="0.25">
      <c r="A71" s="27">
        <v>43170</v>
      </c>
      <c r="B71" s="6" t="str">
        <f t="shared" ref="B71:B134" si="9">TEXT(A71,"dd ddd")</f>
        <v>11 Sun</v>
      </c>
      <c r="C71" s="6" t="str">
        <f>TEXT(Table2[[#This Row],[date]],"mmm")</f>
        <v>Mar</v>
      </c>
      <c r="D71" s="30">
        <f>YEAR(Table2[[#This Row],[date]])</f>
        <v>2018</v>
      </c>
      <c r="E71" s="30">
        <v>6251</v>
      </c>
      <c r="F71" s="30">
        <v>1.960277777777778</v>
      </c>
      <c r="G71" s="30">
        <v>4.7697256400000008</v>
      </c>
      <c r="H71" s="30">
        <v>1.960277777777778</v>
      </c>
      <c r="I71" s="30">
        <v>0.75722222222222213</v>
      </c>
      <c r="J71" s="30">
        <v>3.7780969999999998</v>
      </c>
      <c r="K71" s="30">
        <f>Table2[[#This Row],[km]]/Table2[[#This Row],[steps]]*1000*3.28084</f>
        <v>2.5033925241941453</v>
      </c>
      <c r="L71" s="31">
        <f>IF(Table2[[#This Row],[km_walking]]&gt;3,Table2[[#This Row],[km_walking]]/Table2[[#This Row],[hours_walking]],"")</f>
        <v>4.9894164343360234</v>
      </c>
      <c r="M71" s="30">
        <f t="shared" ref="M71:M134" si="10">IF(E71&gt;=10000,1,0)</f>
        <v>0</v>
      </c>
      <c r="N71" s="30">
        <f t="shared" si="6"/>
        <v>0</v>
      </c>
      <c r="O71" s="30">
        <f t="shared" si="8"/>
        <v>0</v>
      </c>
      <c r="P71" s="30">
        <f>IFERROR(IF(Table2[[#This Row],[break]]=0,0,P70+1),1)</f>
        <v>0</v>
      </c>
      <c r="Q71" s="30">
        <f t="shared" si="7"/>
        <v>0</v>
      </c>
      <c r="R71" s="30" t="str">
        <f>TEXT(Table2[[#This Row],[date]],"dd-mmm-yyyy")</f>
        <v>11-Mar-2018</v>
      </c>
    </row>
    <row r="72" spans="1:18" x14ac:dyDescent="0.25">
      <c r="A72" s="27">
        <v>43171</v>
      </c>
      <c r="B72" s="6" t="str">
        <f t="shared" si="9"/>
        <v>12 Mon</v>
      </c>
      <c r="C72" s="6" t="str">
        <f>TEXT(Table2[[#This Row],[date]],"mmm")</f>
        <v>Mar</v>
      </c>
      <c r="D72" s="30">
        <f>YEAR(Table2[[#This Row],[date]])</f>
        <v>2018</v>
      </c>
      <c r="E72" s="30">
        <v>11523</v>
      </c>
      <c r="F72" s="30">
        <v>5.4947222222222223</v>
      </c>
      <c r="G72" s="30">
        <v>9.4634673299999985</v>
      </c>
      <c r="H72" s="30">
        <v>5.4947222222222223</v>
      </c>
      <c r="I72" s="30">
        <v>1.667777777777778</v>
      </c>
      <c r="J72" s="30">
        <v>6.7299029999999993</v>
      </c>
      <c r="K72" s="30">
        <f>Table2[[#This Row],[km]]/Table2[[#This Row],[steps]]*1000*3.28084</f>
        <v>2.6944478134997132</v>
      </c>
      <c r="L72" s="31">
        <f>IF(Table2[[#This Row],[km_walking]]&gt;3,Table2[[#This Row],[km_walking]]/Table2[[#This Row],[hours_walking]],"")</f>
        <v>4.0352516322451688</v>
      </c>
      <c r="M72" s="30">
        <f t="shared" si="10"/>
        <v>1</v>
      </c>
      <c r="N72" s="30">
        <f t="shared" si="6"/>
        <v>0</v>
      </c>
      <c r="O72" s="30">
        <f t="shared" si="8"/>
        <v>0</v>
      </c>
      <c r="P72" s="30">
        <f>IFERROR(IF(Table2[[#This Row],[break]]=0,0,P71+1),1)</f>
        <v>0</v>
      </c>
      <c r="Q72" s="30">
        <f t="shared" si="7"/>
        <v>0</v>
      </c>
      <c r="R72" s="30" t="str">
        <f>TEXT(Table2[[#This Row],[date]],"dd-mmm-yyyy")</f>
        <v>12-Mar-2018</v>
      </c>
    </row>
    <row r="73" spans="1:18" x14ac:dyDescent="0.25">
      <c r="A73" s="27">
        <v>43172</v>
      </c>
      <c r="B73" s="6" t="str">
        <f t="shared" si="9"/>
        <v>13 Tue</v>
      </c>
      <c r="C73" s="6" t="str">
        <f>TEXT(Table2[[#This Row],[date]],"mmm")</f>
        <v>Mar</v>
      </c>
      <c r="D73" s="30">
        <f>YEAR(Table2[[#This Row],[date]])</f>
        <v>2018</v>
      </c>
      <c r="E73" s="30">
        <v>11193</v>
      </c>
      <c r="F73" s="30">
        <v>5.3577777777777786</v>
      </c>
      <c r="G73" s="30">
        <v>8.3924527399999995</v>
      </c>
      <c r="H73" s="30">
        <v>5.2925000000000004</v>
      </c>
      <c r="I73" s="30">
        <v>1.314444444444445</v>
      </c>
      <c r="J73" s="30">
        <v>6.2006200000000007</v>
      </c>
      <c r="K73" s="30">
        <f>Table2[[#This Row],[km]]/Table2[[#This Row],[steps]]*1000*3.28084</f>
        <v>2.4599566378541589</v>
      </c>
      <c r="L73" s="31">
        <f>IF(Table2[[#This Row],[km_walking]]&gt;3,Table2[[#This Row],[km_walking]]/Table2[[#This Row],[hours_walking]],"")</f>
        <v>4.7172933220625515</v>
      </c>
      <c r="M73" s="30">
        <f t="shared" si="10"/>
        <v>1</v>
      </c>
      <c r="N73" s="30">
        <f t="shared" si="6"/>
        <v>0</v>
      </c>
      <c r="O73" s="30">
        <f t="shared" si="8"/>
        <v>0</v>
      </c>
      <c r="P73" s="30">
        <f>IFERROR(IF(Table2[[#This Row],[break]]=0,0,P72+1),1)</f>
        <v>0</v>
      </c>
      <c r="Q73" s="30">
        <f t="shared" si="7"/>
        <v>0</v>
      </c>
      <c r="R73" s="30" t="str">
        <f>TEXT(Table2[[#This Row],[date]],"dd-mmm-yyyy")</f>
        <v>13-Mar-2018</v>
      </c>
    </row>
    <row r="74" spans="1:18" x14ac:dyDescent="0.25">
      <c r="A74" s="27">
        <v>43173</v>
      </c>
      <c r="B74" s="6" t="str">
        <f t="shared" si="9"/>
        <v>14 Wed</v>
      </c>
      <c r="C74" s="6" t="str">
        <f>TEXT(Table2[[#This Row],[date]],"mmm")</f>
        <v>Mar</v>
      </c>
      <c r="D74" s="30">
        <f>YEAR(Table2[[#This Row],[date]])</f>
        <v>2018</v>
      </c>
      <c r="E74" s="30">
        <v>8964</v>
      </c>
      <c r="F74" s="30">
        <v>4.0330555555555554</v>
      </c>
      <c r="G74" s="30">
        <v>7.2446053800000003</v>
      </c>
      <c r="H74" s="30">
        <v>3.6530555555555559</v>
      </c>
      <c r="I74" s="30">
        <v>1.1663888888888889</v>
      </c>
      <c r="J74" s="30">
        <v>5.6218916999999999</v>
      </c>
      <c r="K74" s="30">
        <f>Table2[[#This Row],[km]]/Table2[[#This Row],[steps]]*1000*3.28084</f>
        <v>2.6515385001025433</v>
      </c>
      <c r="L74" s="31">
        <f>IF(Table2[[#This Row],[km_walking]]&gt;3,Table2[[#This Row],[km_walking]]/Table2[[#This Row],[hours_walking]],"")</f>
        <v>4.8199119123600855</v>
      </c>
      <c r="M74" s="30">
        <f t="shared" si="10"/>
        <v>0</v>
      </c>
      <c r="N74" s="30">
        <f t="shared" si="6"/>
        <v>0</v>
      </c>
      <c r="O74" s="30">
        <f t="shared" si="8"/>
        <v>0</v>
      </c>
      <c r="P74" s="30">
        <f>IFERROR(IF(Table2[[#This Row],[break]]=0,0,P73+1),1)</f>
        <v>0</v>
      </c>
      <c r="Q74" s="30">
        <f t="shared" si="7"/>
        <v>0</v>
      </c>
      <c r="R74" s="30" t="str">
        <f>TEXT(Table2[[#This Row],[date]],"dd-mmm-yyyy")</f>
        <v>14-Mar-2018</v>
      </c>
    </row>
    <row r="75" spans="1:18" x14ac:dyDescent="0.25">
      <c r="A75" s="27">
        <v>43174</v>
      </c>
      <c r="B75" s="6" t="str">
        <f t="shared" si="9"/>
        <v>15 Thu</v>
      </c>
      <c r="C75" s="6" t="str">
        <f>TEXT(Table2[[#This Row],[date]],"mmm")</f>
        <v>Mar</v>
      </c>
      <c r="D75" s="30">
        <f>YEAR(Table2[[#This Row],[date]])</f>
        <v>2018</v>
      </c>
      <c r="E75" s="30">
        <v>8798</v>
      </c>
      <c r="F75" s="30">
        <v>2.9316666666666671</v>
      </c>
      <c r="G75" s="30">
        <v>6.0602240100000007</v>
      </c>
      <c r="H75" s="30">
        <v>2.6627777777777779</v>
      </c>
      <c r="I75" s="30">
        <v>1.4813888888888891</v>
      </c>
      <c r="J75" s="30">
        <v>5.7053478000000002</v>
      </c>
      <c r="K75" s="30">
        <f>Table2[[#This Row],[km]]/Table2[[#This Row],[steps]]*1000*3.28084</f>
        <v>2.2599028575776772</v>
      </c>
      <c r="L75" s="31">
        <f>IF(Table2[[#This Row],[km_walking]]&gt;3,Table2[[#This Row],[km_walking]]/Table2[[#This Row],[hours_walking]],"")</f>
        <v>3.8513504744046498</v>
      </c>
      <c r="M75" s="30">
        <f t="shared" si="10"/>
        <v>0</v>
      </c>
      <c r="N75" s="30">
        <f t="shared" si="6"/>
        <v>0</v>
      </c>
      <c r="O75" s="30">
        <f t="shared" si="8"/>
        <v>0</v>
      </c>
      <c r="P75" s="30">
        <f>IFERROR(IF(Table2[[#This Row],[break]]=0,0,P74+1),1)</f>
        <v>0</v>
      </c>
      <c r="Q75" s="30">
        <f t="shared" si="7"/>
        <v>0</v>
      </c>
      <c r="R75" s="30" t="str">
        <f>TEXT(Table2[[#This Row],[date]],"dd-mmm-yyyy")</f>
        <v>15-Mar-2018</v>
      </c>
    </row>
    <row r="76" spans="1:18" x14ac:dyDescent="0.25">
      <c r="A76" s="27">
        <v>43175</v>
      </c>
      <c r="B76" s="6" t="str">
        <f t="shared" si="9"/>
        <v>16 Fri</v>
      </c>
      <c r="C76" s="6" t="str">
        <f>TEXT(Table2[[#This Row],[date]],"mmm")</f>
        <v>Mar</v>
      </c>
      <c r="D76" s="30">
        <f>YEAR(Table2[[#This Row],[date]])</f>
        <v>2018</v>
      </c>
      <c r="E76" s="30">
        <v>8301</v>
      </c>
      <c r="F76" s="30">
        <v>4.0591666666666661</v>
      </c>
      <c r="G76" s="30">
        <v>7.6545609699999986</v>
      </c>
      <c r="H76" s="30">
        <v>4.0591666666666661</v>
      </c>
      <c r="I76" s="30">
        <v>0.97888888888888892</v>
      </c>
      <c r="J76" s="30">
        <v>6.2050720000000004</v>
      </c>
      <c r="K76" s="30">
        <f>Table2[[#This Row],[km]]/Table2[[#This Row],[steps]]*1000*3.28084</f>
        <v>3.0253451165901448</v>
      </c>
      <c r="L76" s="31">
        <f>IF(Table2[[#This Row],[km_walking]]&gt;3,Table2[[#This Row],[km_walking]]/Table2[[#This Row],[hours_walking]],"")</f>
        <v>6.3388930760499438</v>
      </c>
      <c r="M76" s="30">
        <f t="shared" si="10"/>
        <v>0</v>
      </c>
      <c r="N76" s="30">
        <f t="shared" si="6"/>
        <v>0</v>
      </c>
      <c r="O76" s="30">
        <f t="shared" si="8"/>
        <v>0</v>
      </c>
      <c r="P76" s="30">
        <f>IFERROR(IF(Table2[[#This Row],[break]]=0,0,P75+1),1)</f>
        <v>0</v>
      </c>
      <c r="Q76" s="30">
        <f t="shared" si="7"/>
        <v>1</v>
      </c>
      <c r="R76" s="30" t="str">
        <f>TEXT(Table2[[#This Row],[date]],"dd-mmm-yyyy")</f>
        <v>16-Mar-2018</v>
      </c>
    </row>
    <row r="77" spans="1:18" x14ac:dyDescent="0.25">
      <c r="A77" s="27">
        <v>43176</v>
      </c>
      <c r="B77" s="6" t="str">
        <f t="shared" si="9"/>
        <v>17 Sat</v>
      </c>
      <c r="C77" s="6" t="str">
        <f>TEXT(Table2[[#This Row],[date]],"mmm")</f>
        <v>Mar</v>
      </c>
      <c r="D77" s="30">
        <f>YEAR(Table2[[#This Row],[date]])</f>
        <v>2018</v>
      </c>
      <c r="E77" s="30">
        <v>6506</v>
      </c>
      <c r="F77" s="30">
        <v>1.760833333333333</v>
      </c>
      <c r="G77" s="30">
        <v>5.5968594700000009</v>
      </c>
      <c r="H77" s="30">
        <v>1.6580555555555549</v>
      </c>
      <c r="I77" s="30">
        <v>0.90472222222222221</v>
      </c>
      <c r="J77" s="30">
        <v>5.1915779999999998</v>
      </c>
      <c r="K77" s="30">
        <f>Table2[[#This Row],[km]]/Table2[[#This Row],[steps]]*1000*3.28084</f>
        <v>2.8223794072478947</v>
      </c>
      <c r="L77" s="31">
        <f>IF(Table2[[#This Row],[km_walking]]&gt;3,Table2[[#This Row],[km_walking]]/Table2[[#This Row],[hours_walking]],"")</f>
        <v>5.7383115750690816</v>
      </c>
      <c r="M77" s="30">
        <f t="shared" si="10"/>
        <v>0</v>
      </c>
      <c r="N77" s="30">
        <f t="shared" si="6"/>
        <v>0</v>
      </c>
      <c r="O77" s="30">
        <f t="shared" si="8"/>
        <v>0</v>
      </c>
      <c r="P77" s="30">
        <f>IFERROR(IF(Table2[[#This Row],[break]]=0,0,P76+1),1)</f>
        <v>0</v>
      </c>
      <c r="Q77" s="30">
        <f t="shared" si="7"/>
        <v>1</v>
      </c>
      <c r="R77" s="30" t="str">
        <f>TEXT(Table2[[#This Row],[date]],"dd-mmm-yyyy")</f>
        <v>17-Mar-2018</v>
      </c>
    </row>
    <row r="78" spans="1:18" x14ac:dyDescent="0.25">
      <c r="A78" s="27">
        <v>43177</v>
      </c>
      <c r="B78" s="6" t="str">
        <f t="shared" si="9"/>
        <v>18 Sun</v>
      </c>
      <c r="C78" s="6" t="str">
        <f>TEXT(Table2[[#This Row],[date]],"mmm")</f>
        <v>Mar</v>
      </c>
      <c r="D78" s="30">
        <f>YEAR(Table2[[#This Row],[date]])</f>
        <v>2018</v>
      </c>
      <c r="E78" s="30">
        <v>6160</v>
      </c>
      <c r="F78" s="30">
        <v>3.7155555555555559</v>
      </c>
      <c r="G78" s="30">
        <v>4.7111219719999999</v>
      </c>
      <c r="H78" s="30">
        <v>3.5622222222222231</v>
      </c>
      <c r="I78" s="30">
        <v>0.46</v>
      </c>
      <c r="J78" s="30">
        <v>2.635119</v>
      </c>
      <c r="K78" s="30">
        <f>Table2[[#This Row],[km]]/Table2[[#This Row],[steps]]*1000*3.28084</f>
        <v>2.5091619173078703</v>
      </c>
      <c r="L78" s="31" t="str">
        <f>IF(Table2[[#This Row],[km_walking]]&gt;3,Table2[[#This Row],[km_walking]]/Table2[[#This Row],[hours_walking]],"")</f>
        <v/>
      </c>
      <c r="M78" s="30">
        <f t="shared" si="10"/>
        <v>0</v>
      </c>
      <c r="N78" s="30">
        <f t="shared" si="6"/>
        <v>0</v>
      </c>
      <c r="O78" s="30">
        <f t="shared" si="8"/>
        <v>0</v>
      </c>
      <c r="P78" s="30">
        <f>IFERROR(IF(Table2[[#This Row],[break]]=0,0,P77+1),1)</f>
        <v>0</v>
      </c>
      <c r="Q78" s="30">
        <f t="shared" si="7"/>
        <v>1</v>
      </c>
      <c r="R78" s="30" t="str">
        <f>TEXT(Table2[[#This Row],[date]],"dd-mmm-yyyy")</f>
        <v>18-Mar-2018</v>
      </c>
    </row>
    <row r="79" spans="1:18" x14ac:dyDescent="0.25">
      <c r="A79" s="27">
        <v>43178</v>
      </c>
      <c r="B79" s="6" t="str">
        <f t="shared" si="9"/>
        <v>19 Mon</v>
      </c>
      <c r="C79" s="6" t="str">
        <f>TEXT(Table2[[#This Row],[date]],"mmm")</f>
        <v>Mar</v>
      </c>
      <c r="D79" s="30">
        <f>YEAR(Table2[[#This Row],[date]])</f>
        <v>2018</v>
      </c>
      <c r="E79" s="30">
        <v>2774</v>
      </c>
      <c r="F79" s="30">
        <v>3.1366666666666672</v>
      </c>
      <c r="G79" s="30">
        <v>2.0733148300000002</v>
      </c>
      <c r="H79" s="30">
        <v>3.1366666666666672</v>
      </c>
      <c r="I79" s="30">
        <v>0.15638888888888891</v>
      </c>
      <c r="J79" s="30">
        <v>0.79729099999999997</v>
      </c>
      <c r="K79" s="30">
        <f>Table2[[#This Row],[km]]/Table2[[#This Row],[steps]]*1000*3.28084</f>
        <v>2.452132021217448</v>
      </c>
      <c r="L79" s="31" t="str">
        <f>IF(Table2[[#This Row],[km_walking]]&gt;3,Table2[[#This Row],[km_walking]]/Table2[[#This Row],[hours_walking]],"")</f>
        <v/>
      </c>
      <c r="M79" s="30">
        <f t="shared" si="10"/>
        <v>0</v>
      </c>
      <c r="N79" s="30">
        <f t="shared" si="6"/>
        <v>0</v>
      </c>
      <c r="O79" s="30">
        <f t="shared" si="8"/>
        <v>1</v>
      </c>
      <c r="P79" s="30">
        <f>IFERROR(IF(Table2[[#This Row],[break]]=0,0,P78+1),1)</f>
        <v>1</v>
      </c>
      <c r="Q79" s="30">
        <f t="shared" si="7"/>
        <v>1</v>
      </c>
      <c r="R79" s="30" t="str">
        <f>TEXT(Table2[[#This Row],[date]],"dd-mmm-yyyy")</f>
        <v>19-Mar-2018</v>
      </c>
    </row>
    <row r="80" spans="1:18" x14ac:dyDescent="0.25">
      <c r="A80" s="27">
        <v>43179</v>
      </c>
      <c r="B80" s="6" t="str">
        <f t="shared" si="9"/>
        <v>20 Tue</v>
      </c>
      <c r="C80" s="6" t="str">
        <f>TEXT(Table2[[#This Row],[date]],"mmm")</f>
        <v>Mar</v>
      </c>
      <c r="D80" s="30">
        <f>YEAR(Table2[[#This Row],[date]])</f>
        <v>2018</v>
      </c>
      <c r="E80" s="30">
        <v>11923</v>
      </c>
      <c r="F80" s="30">
        <v>4.8222222222222229</v>
      </c>
      <c r="G80" s="30">
        <v>8.9639202399999984</v>
      </c>
      <c r="H80" s="30">
        <v>4.5827777777777783</v>
      </c>
      <c r="I80" s="30">
        <v>1.5202777777777781</v>
      </c>
      <c r="J80" s="30">
        <v>6.5788190000000002</v>
      </c>
      <c r="K80" s="30">
        <f>Table2[[#This Row],[km]]/Table2[[#This Row],[steps]]*1000*3.28084</f>
        <v>2.4665929782941869</v>
      </c>
      <c r="L80" s="31">
        <f>IF(Table2[[#This Row],[km_walking]]&gt;3,Table2[[#This Row],[km_walking]]/Table2[[#This Row],[hours_walking]],"")</f>
        <v>4.3273795724465556</v>
      </c>
      <c r="M80" s="30">
        <f t="shared" si="10"/>
        <v>1</v>
      </c>
      <c r="N80" s="30">
        <f t="shared" si="6"/>
        <v>0</v>
      </c>
      <c r="O80" s="30">
        <f t="shared" si="8"/>
        <v>0</v>
      </c>
      <c r="P80" s="30">
        <f>IFERROR(IF(Table2[[#This Row],[break]]=0,0,P79+1),1)</f>
        <v>0</v>
      </c>
      <c r="Q80" s="30">
        <f t="shared" si="7"/>
        <v>0</v>
      </c>
      <c r="R80" s="30" t="str">
        <f>TEXT(Table2[[#This Row],[date]],"dd-mmm-yyyy")</f>
        <v>20-Mar-2018</v>
      </c>
    </row>
    <row r="81" spans="1:18" x14ac:dyDescent="0.25">
      <c r="A81" s="27">
        <v>43180</v>
      </c>
      <c r="B81" s="6" t="str">
        <f t="shared" si="9"/>
        <v>21 Wed</v>
      </c>
      <c r="C81" s="6" t="str">
        <f>TEXT(Table2[[#This Row],[date]],"mmm")</f>
        <v>Mar</v>
      </c>
      <c r="D81" s="30">
        <f>YEAR(Table2[[#This Row],[date]])</f>
        <v>2018</v>
      </c>
      <c r="E81" s="30">
        <v>208</v>
      </c>
      <c r="F81" s="30">
        <v>0.60833333333333328</v>
      </c>
      <c r="G81" s="30">
        <v>0.14304568000000001</v>
      </c>
      <c r="H81" s="30">
        <v>0.60833333333333328</v>
      </c>
      <c r="I81" s="30"/>
      <c r="J81" s="30"/>
      <c r="K81" s="30">
        <f>Table2[[#This Row],[km]]/Table2[[#This Row],[steps]]*1000*3.28084</f>
        <v>2.2562980229384615</v>
      </c>
      <c r="L81" s="31" t="str">
        <f>IF(Table2[[#This Row],[km_walking]]&gt;3,Table2[[#This Row],[km_walking]]/Table2[[#This Row],[hours_walking]],"")</f>
        <v/>
      </c>
      <c r="M81" s="30">
        <f t="shared" si="10"/>
        <v>0</v>
      </c>
      <c r="N81" s="30">
        <f t="shared" si="6"/>
        <v>0</v>
      </c>
      <c r="O81" s="30">
        <f t="shared" si="8"/>
        <v>1</v>
      </c>
      <c r="P81" s="30">
        <f>IFERROR(IF(Table2[[#This Row],[break]]=0,0,P80+1),1)</f>
        <v>1</v>
      </c>
      <c r="Q81" s="30">
        <f t="shared" si="7"/>
        <v>0</v>
      </c>
      <c r="R81" s="30" t="str">
        <f>TEXT(Table2[[#This Row],[date]],"dd-mmm-yyyy")</f>
        <v>21-Mar-2018</v>
      </c>
    </row>
    <row r="82" spans="1:18" x14ac:dyDescent="0.25">
      <c r="A82" s="27">
        <v>43181</v>
      </c>
      <c r="B82" s="6" t="str">
        <f t="shared" si="9"/>
        <v>22 Thu</v>
      </c>
      <c r="C82" s="6" t="str">
        <f>TEXT(Table2[[#This Row],[date]],"mmm")</f>
        <v>Mar</v>
      </c>
      <c r="D82" s="30">
        <f>YEAR(Table2[[#This Row],[date]])</f>
        <v>2018</v>
      </c>
      <c r="E82" s="30">
        <v>12051</v>
      </c>
      <c r="F82" s="30">
        <v>4.5061111111111103</v>
      </c>
      <c r="G82" s="30">
        <v>9.1024968100000017</v>
      </c>
      <c r="H82" s="30">
        <v>4.503333333333333</v>
      </c>
      <c r="I82" s="30">
        <v>1.562777777777778</v>
      </c>
      <c r="J82" s="30">
        <v>6.9566280000000003</v>
      </c>
      <c r="K82" s="30">
        <f>Table2[[#This Row],[km]]/Table2[[#This Row],[steps]]*1000*3.28084</f>
        <v>2.4781209554493739</v>
      </c>
      <c r="L82" s="31">
        <f>IF(Table2[[#This Row],[km_walking]]&gt;3,Table2[[#This Row],[km_walking]]/Table2[[#This Row],[hours_walking]],"")</f>
        <v>4.4514505510131528</v>
      </c>
      <c r="M82" s="30">
        <f t="shared" si="10"/>
        <v>1</v>
      </c>
      <c r="N82" s="30">
        <f t="shared" si="6"/>
        <v>0</v>
      </c>
      <c r="O82" s="30">
        <f t="shared" si="8"/>
        <v>0</v>
      </c>
      <c r="P82" s="30">
        <f>IFERROR(IF(Table2[[#This Row],[break]]=0,0,P81+1),1)</f>
        <v>0</v>
      </c>
      <c r="Q82" s="30">
        <f t="shared" si="7"/>
        <v>0</v>
      </c>
      <c r="R82" s="30" t="str">
        <f>TEXT(Table2[[#This Row],[date]],"dd-mmm-yyyy")</f>
        <v>22-Mar-2018</v>
      </c>
    </row>
    <row r="83" spans="1:18" x14ac:dyDescent="0.25">
      <c r="A83" s="27">
        <v>43182</v>
      </c>
      <c r="B83" s="6" t="str">
        <f t="shared" si="9"/>
        <v>23 Fri</v>
      </c>
      <c r="C83" s="6" t="str">
        <f>TEXT(Table2[[#This Row],[date]],"mmm")</f>
        <v>Mar</v>
      </c>
      <c r="D83" s="30">
        <f>YEAR(Table2[[#This Row],[date]])</f>
        <v>2018</v>
      </c>
      <c r="E83" s="30">
        <v>5458</v>
      </c>
      <c r="F83" s="30">
        <v>3.1183333333333318</v>
      </c>
      <c r="G83" s="30">
        <v>3.98717619</v>
      </c>
      <c r="H83" s="30">
        <v>3.1183333333333318</v>
      </c>
      <c r="I83" s="30">
        <v>0.63472222222222219</v>
      </c>
      <c r="J83" s="30">
        <v>2.1188668000000002</v>
      </c>
      <c r="K83" s="30">
        <f>Table2[[#This Row],[km]]/Table2[[#This Row],[steps]]*1000*3.28084</f>
        <v>2.3967180526199341</v>
      </c>
      <c r="L83" s="31" t="str">
        <f>IF(Table2[[#This Row],[km_walking]]&gt;3,Table2[[#This Row],[km_walking]]/Table2[[#This Row],[hours_walking]],"")</f>
        <v/>
      </c>
      <c r="M83" s="30">
        <f t="shared" si="10"/>
        <v>0</v>
      </c>
      <c r="N83" s="30">
        <f t="shared" si="6"/>
        <v>0</v>
      </c>
      <c r="O83" s="30">
        <f t="shared" si="8"/>
        <v>0</v>
      </c>
      <c r="P83" s="30">
        <f>IFERROR(IF(Table2[[#This Row],[break]]=0,0,P82+1),1)</f>
        <v>0</v>
      </c>
      <c r="Q83" s="30">
        <f t="shared" si="7"/>
        <v>0</v>
      </c>
      <c r="R83" s="30" t="str">
        <f>TEXT(Table2[[#This Row],[date]],"dd-mmm-yyyy")</f>
        <v>23-Mar-2018</v>
      </c>
    </row>
    <row r="84" spans="1:18" x14ac:dyDescent="0.25">
      <c r="A84" s="27">
        <v>43183</v>
      </c>
      <c r="B84" s="6" t="str">
        <f t="shared" si="9"/>
        <v>24 Sat</v>
      </c>
      <c r="C84" s="6" t="str">
        <f>TEXT(Table2[[#This Row],[date]],"mmm")</f>
        <v>Mar</v>
      </c>
      <c r="D84" s="30">
        <f>YEAR(Table2[[#This Row],[date]])</f>
        <v>2018</v>
      </c>
      <c r="E84" s="30">
        <v>9519</v>
      </c>
      <c r="F84" s="30">
        <v>3.443055555555556</v>
      </c>
      <c r="G84" s="30">
        <v>7.4819069320000011</v>
      </c>
      <c r="H84" s="30">
        <v>3.443055555555556</v>
      </c>
      <c r="I84" s="30">
        <v>1.3283333333333329</v>
      </c>
      <c r="J84" s="30">
        <v>6.6455260000000003</v>
      </c>
      <c r="K84" s="30">
        <f>Table2[[#This Row],[km]]/Table2[[#This Row],[steps]]*1000*3.28084</f>
        <v>2.5787309106820975</v>
      </c>
      <c r="L84" s="31">
        <f>IF(Table2[[#This Row],[km_walking]]&gt;3,Table2[[#This Row],[km_walking]]/Table2[[#This Row],[hours_walking]],"")</f>
        <v>5.0029053952321219</v>
      </c>
      <c r="M84" s="30">
        <f t="shared" si="10"/>
        <v>0</v>
      </c>
      <c r="N84" s="30">
        <f t="shared" si="6"/>
        <v>0</v>
      </c>
      <c r="O84" s="30">
        <f t="shared" si="8"/>
        <v>0</v>
      </c>
      <c r="P84" s="30">
        <f>IFERROR(IF(Table2[[#This Row],[break]]=0,0,P83+1),1)</f>
        <v>0</v>
      </c>
      <c r="Q84" s="30">
        <f t="shared" si="7"/>
        <v>1</v>
      </c>
      <c r="R84" s="30" t="str">
        <f>TEXT(Table2[[#This Row],[date]],"dd-mmm-yyyy")</f>
        <v>24-Mar-2018</v>
      </c>
    </row>
    <row r="85" spans="1:18" x14ac:dyDescent="0.25">
      <c r="A85" s="27">
        <v>43184</v>
      </c>
      <c r="B85" s="6" t="str">
        <f t="shared" si="9"/>
        <v>25 Sun</v>
      </c>
      <c r="C85" s="6" t="str">
        <f>TEXT(Table2[[#This Row],[date]],"mmm")</f>
        <v>Mar</v>
      </c>
      <c r="D85" s="30">
        <f>YEAR(Table2[[#This Row],[date]])</f>
        <v>2018</v>
      </c>
      <c r="E85" s="30">
        <v>2510</v>
      </c>
      <c r="F85" s="30">
        <v>1.9722222222222221</v>
      </c>
      <c r="G85" s="30">
        <v>1.83347186</v>
      </c>
      <c r="H85" s="30">
        <v>1.9722222222222221</v>
      </c>
      <c r="I85" s="30">
        <v>0.14611111111111111</v>
      </c>
      <c r="J85" s="30">
        <v>0.64399000000000006</v>
      </c>
      <c r="K85" s="30">
        <f>Table2[[#This Row],[km]]/Table2[[#This Row],[steps]]*1000*3.28084</f>
        <v>2.3965449470766531</v>
      </c>
      <c r="L85" s="31" t="str">
        <f>IF(Table2[[#This Row],[km_walking]]&gt;3,Table2[[#This Row],[km_walking]]/Table2[[#This Row],[hours_walking]],"")</f>
        <v/>
      </c>
      <c r="M85" s="30">
        <f t="shared" si="10"/>
        <v>0</v>
      </c>
      <c r="N85" s="30">
        <f t="shared" si="6"/>
        <v>0</v>
      </c>
      <c r="O85" s="30">
        <f t="shared" si="8"/>
        <v>1</v>
      </c>
      <c r="P85" s="30">
        <f>IFERROR(IF(Table2[[#This Row],[break]]=0,0,P84+1),1)</f>
        <v>1</v>
      </c>
      <c r="Q85" s="30">
        <f t="shared" si="7"/>
        <v>0</v>
      </c>
      <c r="R85" s="30" t="str">
        <f>TEXT(Table2[[#This Row],[date]],"dd-mmm-yyyy")</f>
        <v>25-Mar-2018</v>
      </c>
    </row>
    <row r="86" spans="1:18" x14ac:dyDescent="0.25">
      <c r="A86" s="27">
        <v>43185</v>
      </c>
      <c r="B86" s="6" t="str">
        <f t="shared" si="9"/>
        <v>26 Mon</v>
      </c>
      <c r="C86" s="6" t="str">
        <f>TEXT(Table2[[#This Row],[date]],"mmm")</f>
        <v>Mar</v>
      </c>
      <c r="D86" s="30">
        <f>YEAR(Table2[[#This Row],[date]])</f>
        <v>2018</v>
      </c>
      <c r="E86" s="30">
        <v>9648</v>
      </c>
      <c r="F86" s="30">
        <v>3.6677777777777791</v>
      </c>
      <c r="G86" s="30">
        <v>7.3110516000000016</v>
      </c>
      <c r="H86" s="30">
        <v>3.6677777777777791</v>
      </c>
      <c r="I86" s="30">
        <v>1.255277777777777</v>
      </c>
      <c r="J86" s="30">
        <v>6.1074214000000007</v>
      </c>
      <c r="K86" s="30">
        <f>Table2[[#This Row],[km]]/Table2[[#This Row],[steps]]*1000*3.28084</f>
        <v>2.4861515890696522</v>
      </c>
      <c r="L86" s="31">
        <f>IF(Table2[[#This Row],[km_walking]]&gt;3,Table2[[#This Row],[km_walking]]/Table2[[#This Row],[hours_walking]],"")</f>
        <v>4.8653943438813929</v>
      </c>
      <c r="M86" s="30">
        <f t="shared" si="10"/>
        <v>0</v>
      </c>
      <c r="N86" s="30">
        <f t="shared" si="6"/>
        <v>0</v>
      </c>
      <c r="O86" s="30">
        <f t="shared" si="8"/>
        <v>0</v>
      </c>
      <c r="P86" s="30">
        <f>IFERROR(IF(Table2[[#This Row],[break]]=0,0,P85+1),1)</f>
        <v>0</v>
      </c>
      <c r="Q86" s="30">
        <f t="shared" si="7"/>
        <v>0</v>
      </c>
      <c r="R86" s="30" t="str">
        <f>TEXT(Table2[[#This Row],[date]],"dd-mmm-yyyy")</f>
        <v>26-Mar-2018</v>
      </c>
    </row>
    <row r="87" spans="1:18" x14ac:dyDescent="0.25">
      <c r="A87" s="27">
        <v>43186</v>
      </c>
      <c r="B87" s="6" t="str">
        <f t="shared" si="9"/>
        <v>27 Tue</v>
      </c>
      <c r="C87" s="6" t="str">
        <f>TEXT(Table2[[#This Row],[date]],"mmm")</f>
        <v>Mar</v>
      </c>
      <c r="D87" s="30">
        <f>YEAR(Table2[[#This Row],[date]])</f>
        <v>2018</v>
      </c>
      <c r="E87" s="30">
        <v>7391</v>
      </c>
      <c r="F87" s="30">
        <v>4.2461111111111114</v>
      </c>
      <c r="G87" s="30">
        <v>5.2879682299999997</v>
      </c>
      <c r="H87" s="30">
        <v>4.2461111111111114</v>
      </c>
      <c r="I87" s="30">
        <v>0.99222222222222223</v>
      </c>
      <c r="J87" s="30">
        <v>4.2099030000000006</v>
      </c>
      <c r="K87" s="30">
        <f>Table2[[#This Row],[km]]/Table2[[#This Row],[steps]]*1000*3.28084</f>
        <v>2.3473112823316464</v>
      </c>
      <c r="L87" s="31">
        <f>IF(Table2[[#This Row],[km_walking]]&gt;3,Table2[[#This Row],[km_walking]]/Table2[[#This Row],[hours_walking]],"")</f>
        <v>4.2429033594624865</v>
      </c>
      <c r="M87" s="30">
        <f t="shared" si="10"/>
        <v>0</v>
      </c>
      <c r="N87" s="30">
        <f t="shared" si="6"/>
        <v>0</v>
      </c>
      <c r="O87" s="30">
        <f t="shared" si="8"/>
        <v>0</v>
      </c>
      <c r="P87" s="30">
        <f>IFERROR(IF(Table2[[#This Row],[break]]=0,0,P86+1),1)</f>
        <v>0</v>
      </c>
      <c r="Q87" s="30">
        <f t="shared" si="7"/>
        <v>0</v>
      </c>
      <c r="R87" s="30" t="str">
        <f>TEXT(Table2[[#This Row],[date]],"dd-mmm-yyyy")</f>
        <v>27-Mar-2018</v>
      </c>
    </row>
    <row r="88" spans="1:18" x14ac:dyDescent="0.25">
      <c r="A88" s="27">
        <v>43187</v>
      </c>
      <c r="B88" s="6" t="str">
        <f t="shared" si="9"/>
        <v>28 Wed</v>
      </c>
      <c r="C88" s="6" t="str">
        <f>TEXT(Table2[[#This Row],[date]],"mmm")</f>
        <v>Mar</v>
      </c>
      <c r="D88" s="30">
        <f>YEAR(Table2[[#This Row],[date]])</f>
        <v>2018</v>
      </c>
      <c r="E88" s="30">
        <v>10505</v>
      </c>
      <c r="F88" s="30">
        <v>4.4697222222222228</v>
      </c>
      <c r="G88" s="30">
        <v>7.6240272499999993</v>
      </c>
      <c r="H88" s="30">
        <v>4.3669444444444441</v>
      </c>
      <c r="I88" s="30">
        <v>1.400555555555556</v>
      </c>
      <c r="J88" s="30">
        <v>5.9387068999999997</v>
      </c>
      <c r="K88" s="30">
        <f>Table2[[#This Row],[km]]/Table2[[#This Row],[steps]]*1000*3.28084</f>
        <v>2.3810769693374585</v>
      </c>
      <c r="L88" s="31">
        <f>IF(Table2[[#This Row],[km_walking]]&gt;3,Table2[[#This Row],[km_walking]]/Table2[[#This Row],[hours_walking]],"")</f>
        <v>4.2402508607695344</v>
      </c>
      <c r="M88" s="30">
        <f t="shared" si="10"/>
        <v>1</v>
      </c>
      <c r="N88" s="30">
        <f t="shared" si="6"/>
        <v>0</v>
      </c>
      <c r="O88" s="30">
        <f t="shared" si="8"/>
        <v>0</v>
      </c>
      <c r="P88" s="30">
        <f>IFERROR(IF(Table2[[#This Row],[break]]=0,0,P87+1),1)</f>
        <v>0</v>
      </c>
      <c r="Q88" s="30">
        <f t="shared" si="7"/>
        <v>0</v>
      </c>
      <c r="R88" s="30" t="str">
        <f>TEXT(Table2[[#This Row],[date]],"dd-mmm-yyyy")</f>
        <v>28-Mar-2018</v>
      </c>
    </row>
    <row r="89" spans="1:18" x14ac:dyDescent="0.25">
      <c r="A89" s="27">
        <v>43188</v>
      </c>
      <c r="B89" s="6" t="str">
        <f t="shared" si="9"/>
        <v>29 Thu</v>
      </c>
      <c r="C89" s="6" t="str">
        <f>TEXT(Table2[[#This Row],[date]],"mmm")</f>
        <v>Mar</v>
      </c>
      <c r="D89" s="30">
        <f>YEAR(Table2[[#This Row],[date]])</f>
        <v>2018</v>
      </c>
      <c r="E89" s="30">
        <v>10300</v>
      </c>
      <c r="F89" s="30">
        <v>2.5541666666666658</v>
      </c>
      <c r="G89" s="30">
        <v>8.1114460000000008</v>
      </c>
      <c r="H89" s="30">
        <v>2.5541666666666658</v>
      </c>
      <c r="I89" s="30">
        <v>1.494444444444444</v>
      </c>
      <c r="J89" s="30">
        <v>7.2476600000000007</v>
      </c>
      <c r="K89" s="30">
        <f>Table2[[#This Row],[km]]/Table2[[#This Row],[steps]]*1000*3.28084</f>
        <v>2.5837239315184468</v>
      </c>
      <c r="L89" s="31">
        <f>IF(Table2[[#This Row],[km_walking]]&gt;3,Table2[[#This Row],[km_walking]]/Table2[[#This Row],[hours_walking]],"")</f>
        <v>4.8497353159851322</v>
      </c>
      <c r="M89" s="30">
        <f t="shared" si="10"/>
        <v>1</v>
      </c>
      <c r="N89" s="30">
        <f t="shared" si="6"/>
        <v>0</v>
      </c>
      <c r="O89" s="30">
        <f t="shared" si="8"/>
        <v>0</v>
      </c>
      <c r="P89" s="30">
        <f>IFERROR(IF(Table2[[#This Row],[break]]=0,0,P88+1),1)</f>
        <v>0</v>
      </c>
      <c r="Q89" s="30">
        <f t="shared" si="7"/>
        <v>0</v>
      </c>
      <c r="R89" s="30" t="str">
        <f>TEXT(Table2[[#This Row],[date]],"dd-mmm-yyyy")</f>
        <v>29-Mar-2018</v>
      </c>
    </row>
    <row r="90" spans="1:18" x14ac:dyDescent="0.25">
      <c r="A90" s="27">
        <v>43189</v>
      </c>
      <c r="B90" s="6" t="str">
        <f t="shared" si="9"/>
        <v>30 Fri</v>
      </c>
      <c r="C90" s="6" t="str">
        <f>TEXT(Table2[[#This Row],[date]],"mmm")</f>
        <v>Mar</v>
      </c>
      <c r="D90" s="30">
        <f>YEAR(Table2[[#This Row],[date]])</f>
        <v>2018</v>
      </c>
      <c r="E90" s="30">
        <v>10270</v>
      </c>
      <c r="F90" s="30">
        <v>5.8405555555555537</v>
      </c>
      <c r="G90" s="30">
        <v>7.6107094499999972</v>
      </c>
      <c r="H90" s="30">
        <v>5.8405555555555537</v>
      </c>
      <c r="I90" s="30">
        <v>1.0641666666666669</v>
      </c>
      <c r="J90" s="30">
        <v>4.2100473999999997</v>
      </c>
      <c r="K90" s="30">
        <f>Table2[[#This Row],[km]]/Table2[[#This Row],[steps]]*1000*3.28084</f>
        <v>2.4313067178128516</v>
      </c>
      <c r="L90" s="31">
        <f>IF(Table2[[#This Row],[km_walking]]&gt;3,Table2[[#This Row],[km_walking]]/Table2[[#This Row],[hours_walking]],"")</f>
        <v>3.9561917619420504</v>
      </c>
      <c r="M90" s="30">
        <f t="shared" si="10"/>
        <v>1</v>
      </c>
      <c r="N90" s="30">
        <f t="shared" si="6"/>
        <v>0</v>
      </c>
      <c r="O90" s="30">
        <f t="shared" si="8"/>
        <v>0</v>
      </c>
      <c r="P90" s="30">
        <f>IFERROR(IF(Table2[[#This Row],[break]]=0,0,P89+1),1)</f>
        <v>0</v>
      </c>
      <c r="Q90" s="30">
        <f t="shared" si="7"/>
        <v>0</v>
      </c>
      <c r="R90" s="30" t="str">
        <f>TEXT(Table2[[#This Row],[date]],"dd-mmm-yyyy")</f>
        <v>30-Mar-2018</v>
      </c>
    </row>
    <row r="91" spans="1:18" x14ac:dyDescent="0.25">
      <c r="A91" s="27">
        <v>43190</v>
      </c>
      <c r="B91" s="6" t="str">
        <f t="shared" si="9"/>
        <v>31 Sat</v>
      </c>
      <c r="C91" s="6" t="str">
        <f>TEXT(Table2[[#This Row],[date]],"mmm")</f>
        <v>Mar</v>
      </c>
      <c r="D91" s="30">
        <f>YEAR(Table2[[#This Row],[date]])</f>
        <v>2018</v>
      </c>
      <c r="E91" s="30">
        <v>2191</v>
      </c>
      <c r="F91" s="30">
        <v>2.0230555555555561</v>
      </c>
      <c r="G91" s="30">
        <v>1.3634884</v>
      </c>
      <c r="H91" s="30">
        <v>1.8174999999999999</v>
      </c>
      <c r="I91" s="30">
        <v>3.4722222222222217E-2</v>
      </c>
      <c r="J91" s="30">
        <v>0.12967200000000001</v>
      </c>
      <c r="K91" s="30">
        <f>Table2[[#This Row],[km]]/Table2[[#This Row],[steps]]*1000*3.28084</f>
        <v>2.0417103068261069</v>
      </c>
      <c r="L91" s="31" t="str">
        <f>IF(Table2[[#This Row],[km_walking]]&gt;3,Table2[[#This Row],[km_walking]]/Table2[[#This Row],[hours_walking]],"")</f>
        <v/>
      </c>
      <c r="M91" s="30">
        <f t="shared" si="10"/>
        <v>0</v>
      </c>
      <c r="N91" s="30">
        <f t="shared" si="6"/>
        <v>0</v>
      </c>
      <c r="O91" s="30">
        <f t="shared" si="8"/>
        <v>1</v>
      </c>
      <c r="P91" s="30">
        <f>IFERROR(IF(Table2[[#This Row],[break]]=0,0,P90+1),1)</f>
        <v>1</v>
      </c>
      <c r="Q91" s="30">
        <f t="shared" si="7"/>
        <v>0</v>
      </c>
      <c r="R91" s="30" t="str">
        <f>TEXT(Table2[[#This Row],[date]],"dd-mmm-yyyy")</f>
        <v>31-Mar-2018</v>
      </c>
    </row>
    <row r="92" spans="1:18" x14ac:dyDescent="0.25">
      <c r="A92" s="27">
        <v>43191</v>
      </c>
      <c r="B92" s="6" t="str">
        <f t="shared" si="9"/>
        <v>01 Sun</v>
      </c>
      <c r="C92" s="6" t="str">
        <f>TEXT(Table2[[#This Row],[date]],"mmm")</f>
        <v>Apr</v>
      </c>
      <c r="D92" s="30">
        <f>YEAR(Table2[[#This Row],[date]])</f>
        <v>2018</v>
      </c>
      <c r="E92" s="30">
        <v>8588</v>
      </c>
      <c r="F92" s="30">
        <v>2.9586111111111122</v>
      </c>
      <c r="G92" s="30">
        <v>7.5589166900000002</v>
      </c>
      <c r="H92" s="30">
        <v>2.9586111111111122</v>
      </c>
      <c r="I92" s="30">
        <v>1.328611111111111</v>
      </c>
      <c r="J92" s="30">
        <v>7.0777260000000002</v>
      </c>
      <c r="K92" s="30">
        <f>Table2[[#This Row],[km]]/Table2[[#This Row],[steps]]*1000*3.28084</f>
        <v>2.8877033340963676</v>
      </c>
      <c r="L92" s="31">
        <f>IF(Table2[[#This Row],[km_walking]]&gt;3,Table2[[#This Row],[km_walking]]/Table2[[#This Row],[hours_walking]],"")</f>
        <v>5.3271615304202387</v>
      </c>
      <c r="M92" s="30">
        <f t="shared" si="10"/>
        <v>0</v>
      </c>
      <c r="N92" s="30">
        <f t="shared" si="6"/>
        <v>0</v>
      </c>
      <c r="O92" s="30">
        <f t="shared" si="8"/>
        <v>0</v>
      </c>
      <c r="P92" s="30">
        <f>IFERROR(IF(Table2[[#This Row],[break]]=0,0,P91+1),1)</f>
        <v>0</v>
      </c>
      <c r="Q92" s="30">
        <f t="shared" si="7"/>
        <v>1</v>
      </c>
      <c r="R92" s="30" t="str">
        <f>TEXT(Table2[[#This Row],[date]],"dd-mmm-yyyy")</f>
        <v>01-Apr-2018</v>
      </c>
    </row>
    <row r="93" spans="1:18" x14ac:dyDescent="0.25">
      <c r="A93" s="27">
        <v>43192</v>
      </c>
      <c r="B93" s="6" t="str">
        <f t="shared" si="9"/>
        <v>02 Mon</v>
      </c>
      <c r="C93" s="6" t="str">
        <f>TEXT(Table2[[#This Row],[date]],"mmm")</f>
        <v>Apr</v>
      </c>
      <c r="D93" s="30">
        <f>YEAR(Table2[[#This Row],[date]])</f>
        <v>2018</v>
      </c>
      <c r="E93" s="30">
        <v>6020</v>
      </c>
      <c r="F93" s="30">
        <v>2.3530555555555561</v>
      </c>
      <c r="G93" s="30">
        <v>5.017783220000001</v>
      </c>
      <c r="H93" s="30">
        <v>2.3530555555555561</v>
      </c>
      <c r="I93" s="30">
        <v>0.79361111111111104</v>
      </c>
      <c r="J93" s="30">
        <v>3.5310779999999999</v>
      </c>
      <c r="K93" s="30">
        <f>Table2[[#This Row],[km]]/Table2[[#This Row],[steps]]*1000*3.28084</f>
        <v>2.7346418437715618</v>
      </c>
      <c r="L93" s="31">
        <f>IF(Table2[[#This Row],[km_walking]]&gt;3,Table2[[#This Row],[km_walking]]/Table2[[#This Row],[hours_walking]],"")</f>
        <v>4.4493807490374522</v>
      </c>
      <c r="M93" s="30">
        <f t="shared" si="10"/>
        <v>0</v>
      </c>
      <c r="N93" s="30">
        <f t="shared" si="6"/>
        <v>0</v>
      </c>
      <c r="O93" s="30">
        <f t="shared" si="8"/>
        <v>0</v>
      </c>
      <c r="P93" s="30">
        <f>IFERROR(IF(Table2[[#This Row],[break]]=0,0,P92+1),1)</f>
        <v>0</v>
      </c>
      <c r="Q93" s="30">
        <f t="shared" si="7"/>
        <v>0</v>
      </c>
      <c r="R93" s="30" t="str">
        <f>TEXT(Table2[[#This Row],[date]],"dd-mmm-yyyy")</f>
        <v>02-Apr-2018</v>
      </c>
    </row>
    <row r="94" spans="1:18" x14ac:dyDescent="0.25">
      <c r="A94" s="27">
        <v>43193</v>
      </c>
      <c r="B94" s="6" t="str">
        <f t="shared" si="9"/>
        <v>03 Tue</v>
      </c>
      <c r="C94" s="6" t="str">
        <f>TEXT(Table2[[#This Row],[date]],"mmm")</f>
        <v>Apr</v>
      </c>
      <c r="D94" s="30">
        <f>YEAR(Table2[[#This Row],[date]])</f>
        <v>2018</v>
      </c>
      <c r="E94" s="30">
        <v>10032</v>
      </c>
      <c r="F94" s="30">
        <v>2.7158333333333329</v>
      </c>
      <c r="G94" s="30">
        <v>8.7220396700000027</v>
      </c>
      <c r="H94" s="30">
        <v>2.7158333333333329</v>
      </c>
      <c r="I94" s="30">
        <v>1.456388888888889</v>
      </c>
      <c r="J94" s="30">
        <v>8.257695</v>
      </c>
      <c r="K94" s="30">
        <f>Table2[[#This Row],[km]]/Table2[[#This Row],[steps]]*1000*3.28084</f>
        <v>2.8524338746932623</v>
      </c>
      <c r="L94" s="31">
        <f>IF(Table2[[#This Row],[km_walking]]&gt;3,Table2[[#This Row],[km_walking]]/Table2[[#This Row],[hours_walking]],"")</f>
        <v>5.6699794011062368</v>
      </c>
      <c r="M94" s="30">
        <f t="shared" si="10"/>
        <v>1</v>
      </c>
      <c r="N94" s="30">
        <f t="shared" si="6"/>
        <v>0</v>
      </c>
      <c r="O94" s="30">
        <f t="shared" si="8"/>
        <v>0</v>
      </c>
      <c r="P94" s="30">
        <f>IFERROR(IF(Table2[[#This Row],[break]]=0,0,P93+1),1)</f>
        <v>0</v>
      </c>
      <c r="Q94" s="30">
        <f t="shared" si="7"/>
        <v>1</v>
      </c>
      <c r="R94" s="30" t="str">
        <f>TEXT(Table2[[#This Row],[date]],"dd-mmm-yyyy")</f>
        <v>03-Apr-2018</v>
      </c>
    </row>
    <row r="95" spans="1:18" x14ac:dyDescent="0.25">
      <c r="A95" s="27">
        <v>43194</v>
      </c>
      <c r="B95" s="6" t="str">
        <f t="shared" si="9"/>
        <v>04 Wed</v>
      </c>
      <c r="C95" s="6" t="str">
        <f>TEXT(Table2[[#This Row],[date]],"mmm")</f>
        <v>Apr</v>
      </c>
      <c r="D95" s="30">
        <f>YEAR(Table2[[#This Row],[date]])</f>
        <v>2018</v>
      </c>
      <c r="E95" s="30">
        <v>1505</v>
      </c>
      <c r="F95" s="30">
        <v>2.028888888888889</v>
      </c>
      <c r="G95" s="30">
        <v>1.212045</v>
      </c>
      <c r="H95" s="30">
        <v>1.9261111111111111</v>
      </c>
      <c r="I95" s="30"/>
      <c r="J95" s="30"/>
      <c r="K95" s="30">
        <f>Table2[[#This Row],[km]]/Table2[[#This Row],[steps]]*1000*3.28084</f>
        <v>2.6422097792691033</v>
      </c>
      <c r="L95" s="31" t="str">
        <f>IF(Table2[[#This Row],[km_walking]]&gt;3,Table2[[#This Row],[km_walking]]/Table2[[#This Row],[hours_walking]],"")</f>
        <v/>
      </c>
      <c r="M95" s="30">
        <f t="shared" si="10"/>
        <v>0</v>
      </c>
      <c r="N95" s="30">
        <f t="shared" si="6"/>
        <v>0</v>
      </c>
      <c r="O95" s="30">
        <f t="shared" si="8"/>
        <v>1</v>
      </c>
      <c r="P95" s="30">
        <f>IFERROR(IF(Table2[[#This Row],[break]]=0,0,P94+1),1)</f>
        <v>1</v>
      </c>
      <c r="Q95" s="30">
        <f t="shared" si="7"/>
        <v>0</v>
      </c>
      <c r="R95" s="30" t="str">
        <f>TEXT(Table2[[#This Row],[date]],"dd-mmm-yyyy")</f>
        <v>04-Apr-2018</v>
      </c>
    </row>
    <row r="96" spans="1:18" x14ac:dyDescent="0.25">
      <c r="A96" s="27">
        <v>43195</v>
      </c>
      <c r="B96" s="6" t="str">
        <f t="shared" si="9"/>
        <v>05 Thu</v>
      </c>
      <c r="C96" s="6" t="str">
        <f>TEXT(Table2[[#This Row],[date]],"mmm")</f>
        <v>Apr</v>
      </c>
      <c r="D96" s="30">
        <f>YEAR(Table2[[#This Row],[date]])</f>
        <v>2018</v>
      </c>
      <c r="E96" s="30">
        <v>9436</v>
      </c>
      <c r="F96" s="30">
        <v>4.0091666666666663</v>
      </c>
      <c r="G96" s="30">
        <v>7.4729214519999996</v>
      </c>
      <c r="H96" s="30">
        <v>3.9202777777777782</v>
      </c>
      <c r="I96" s="30">
        <v>1.213888888888889</v>
      </c>
      <c r="J96" s="30">
        <v>5.3501365999999999</v>
      </c>
      <c r="K96" s="30">
        <f>Table2[[#This Row],[km]]/Table2[[#This Row],[steps]]*1000*3.28084</f>
        <v>2.5982894888278594</v>
      </c>
      <c r="L96" s="31">
        <f>IF(Table2[[#This Row],[km_walking]]&gt;3,Table2[[#This Row],[km_walking]]/Table2[[#This Row],[hours_walking]],"")</f>
        <v>4.4074351853546903</v>
      </c>
      <c r="M96" s="30">
        <f t="shared" si="10"/>
        <v>0</v>
      </c>
      <c r="N96" s="30">
        <f t="shared" si="6"/>
        <v>0</v>
      </c>
      <c r="O96" s="30">
        <f t="shared" si="8"/>
        <v>0</v>
      </c>
      <c r="P96" s="30">
        <f>IFERROR(IF(Table2[[#This Row],[break]]=0,0,P95+1),1)</f>
        <v>0</v>
      </c>
      <c r="Q96" s="30">
        <f t="shared" si="7"/>
        <v>0</v>
      </c>
      <c r="R96" s="30" t="str">
        <f>TEXT(Table2[[#This Row],[date]],"dd-mmm-yyyy")</f>
        <v>05-Apr-2018</v>
      </c>
    </row>
    <row r="97" spans="1:18" x14ac:dyDescent="0.25">
      <c r="A97" s="27">
        <v>43196</v>
      </c>
      <c r="B97" s="6" t="str">
        <f t="shared" si="9"/>
        <v>06 Fri</v>
      </c>
      <c r="C97" s="6" t="str">
        <f>TEXT(Table2[[#This Row],[date]],"mmm")</f>
        <v>Apr</v>
      </c>
      <c r="D97" s="30">
        <f>YEAR(Table2[[#This Row],[date]])</f>
        <v>2018</v>
      </c>
      <c r="E97" s="30">
        <v>10403</v>
      </c>
      <c r="F97" s="30">
        <v>4.2011111111111106</v>
      </c>
      <c r="G97" s="30">
        <v>8.1293730899999996</v>
      </c>
      <c r="H97" s="30">
        <v>4.0347222222222223</v>
      </c>
      <c r="I97" s="30">
        <v>1.349722222222222</v>
      </c>
      <c r="J97" s="30">
        <v>6.2701969999999996</v>
      </c>
      <c r="K97" s="30">
        <f>Table2[[#This Row],[km]]/Table2[[#This Row],[steps]]*1000*3.28084</f>
        <v>2.5637962519076805</v>
      </c>
      <c r="L97" s="31">
        <f>IF(Table2[[#This Row],[km_walking]]&gt;3,Table2[[#This Row],[km_walking]]/Table2[[#This Row],[hours_walking]],"")</f>
        <v>4.6455462440831452</v>
      </c>
      <c r="M97" s="30">
        <f t="shared" si="10"/>
        <v>1</v>
      </c>
      <c r="N97" s="30">
        <f t="shared" si="6"/>
        <v>0</v>
      </c>
      <c r="O97" s="30">
        <f t="shared" si="8"/>
        <v>0</v>
      </c>
      <c r="P97" s="30">
        <f>IFERROR(IF(Table2[[#This Row],[break]]=0,0,P96+1),1)</f>
        <v>0</v>
      </c>
      <c r="Q97" s="30">
        <f t="shared" si="7"/>
        <v>0</v>
      </c>
      <c r="R97" s="30" t="str">
        <f>TEXT(Table2[[#This Row],[date]],"dd-mmm-yyyy")</f>
        <v>06-Apr-2018</v>
      </c>
    </row>
    <row r="98" spans="1:18" x14ac:dyDescent="0.25">
      <c r="A98" s="27">
        <v>43197</v>
      </c>
      <c r="B98" s="6" t="str">
        <f t="shared" si="9"/>
        <v>07 Sat</v>
      </c>
      <c r="C98" s="6" t="str">
        <f>TEXT(Table2[[#This Row],[date]],"mmm")</f>
        <v>Apr</v>
      </c>
      <c r="D98" s="30">
        <f>YEAR(Table2[[#This Row],[date]])</f>
        <v>2018</v>
      </c>
      <c r="E98" s="30">
        <v>9811</v>
      </c>
      <c r="F98" s="30">
        <v>3.7361111111111098</v>
      </c>
      <c r="G98" s="30">
        <v>7.6167374999999993</v>
      </c>
      <c r="H98" s="30">
        <v>3.7361111111111098</v>
      </c>
      <c r="I98" s="30">
        <v>1.3241666666666669</v>
      </c>
      <c r="J98" s="30">
        <v>5.8591053899999999</v>
      </c>
      <c r="K98" s="30">
        <f>Table2[[#This Row],[km]]/Table2[[#This Row],[steps]]*1000*3.28084</f>
        <v>2.547069316022831</v>
      </c>
      <c r="L98" s="31">
        <f>IF(Table2[[#This Row],[km_walking]]&gt;3,Table2[[#This Row],[km_walking]]/Table2[[#This Row],[hours_walking]],"")</f>
        <v>4.4247491932032714</v>
      </c>
      <c r="M98" s="30">
        <f t="shared" si="10"/>
        <v>0</v>
      </c>
      <c r="N98" s="30">
        <f t="shared" si="6"/>
        <v>0</v>
      </c>
      <c r="O98" s="30">
        <f t="shared" si="8"/>
        <v>0</v>
      </c>
      <c r="P98" s="30">
        <f>IFERROR(IF(Table2[[#This Row],[break]]=0,0,P97+1),1)</f>
        <v>0</v>
      </c>
      <c r="Q98" s="30">
        <f t="shared" si="7"/>
        <v>0</v>
      </c>
      <c r="R98" s="30" t="str">
        <f>TEXT(Table2[[#This Row],[date]],"dd-mmm-yyyy")</f>
        <v>07-Apr-2018</v>
      </c>
    </row>
    <row r="99" spans="1:18" x14ac:dyDescent="0.25">
      <c r="A99" s="27">
        <v>43198</v>
      </c>
      <c r="B99" s="6" t="str">
        <f t="shared" si="9"/>
        <v>08 Sun</v>
      </c>
      <c r="C99" s="6" t="str">
        <f>TEXT(Table2[[#This Row],[date]],"mmm")</f>
        <v>Apr</v>
      </c>
      <c r="D99" s="30">
        <f>YEAR(Table2[[#This Row],[date]])</f>
        <v>2018</v>
      </c>
      <c r="E99" s="30">
        <v>12902</v>
      </c>
      <c r="F99" s="30">
        <v>4.4797222222222226</v>
      </c>
      <c r="G99" s="30">
        <v>9.8671349999999975</v>
      </c>
      <c r="H99" s="30">
        <v>4.3769444444444439</v>
      </c>
      <c r="I99" s="30">
        <v>1.131944444444444</v>
      </c>
      <c r="J99" s="30">
        <v>5.3378569999999996</v>
      </c>
      <c r="K99" s="30">
        <f>Table2[[#This Row],[km]]/Table2[[#This Row],[steps]]*1000*3.28084</f>
        <v>2.5091064325995962</v>
      </c>
      <c r="L99" s="31">
        <f>IF(Table2[[#This Row],[km_walking]]&gt;3,Table2[[#This Row],[km_walking]]/Table2[[#This Row],[hours_walking]],"")</f>
        <v>4.7156528098159525</v>
      </c>
      <c r="M99" s="30">
        <f t="shared" si="10"/>
        <v>1</v>
      </c>
      <c r="N99" s="30">
        <f t="shared" si="6"/>
        <v>0</v>
      </c>
      <c r="O99" s="30">
        <f t="shared" si="8"/>
        <v>0</v>
      </c>
      <c r="P99" s="30">
        <f>IFERROR(IF(Table2[[#This Row],[break]]=0,0,P98+1),1)</f>
        <v>0</v>
      </c>
      <c r="Q99" s="30">
        <f t="shared" si="7"/>
        <v>0</v>
      </c>
      <c r="R99" s="30" t="str">
        <f>TEXT(Table2[[#This Row],[date]],"dd-mmm-yyyy")</f>
        <v>08-Apr-2018</v>
      </c>
    </row>
    <row r="100" spans="1:18" x14ac:dyDescent="0.25">
      <c r="A100" s="27">
        <v>43199</v>
      </c>
      <c r="B100" s="6" t="str">
        <f t="shared" si="9"/>
        <v>09 Mon</v>
      </c>
      <c r="C100" s="6" t="str">
        <f>TEXT(Table2[[#This Row],[date]],"mmm")</f>
        <v>Apr</v>
      </c>
      <c r="D100" s="30">
        <f>YEAR(Table2[[#This Row],[date]])</f>
        <v>2018</v>
      </c>
      <c r="E100" s="30">
        <v>8188</v>
      </c>
      <c r="F100" s="30">
        <v>3.7144444444444442</v>
      </c>
      <c r="G100" s="30">
        <v>6.5194576700000004</v>
      </c>
      <c r="H100" s="30">
        <v>3.6116666666666659</v>
      </c>
      <c r="I100" s="30">
        <v>1.062222222222222</v>
      </c>
      <c r="J100" s="30">
        <v>5.3026032000000001</v>
      </c>
      <c r="K100" s="30">
        <f>Table2[[#This Row],[km]]/Table2[[#This Row],[steps]]*1000*3.28084</f>
        <v>2.6122737545240353</v>
      </c>
      <c r="L100" s="31">
        <f>IF(Table2[[#This Row],[km_walking]]&gt;3,Table2[[#This Row],[km_walking]]/Table2[[#This Row],[hours_walking]],"")</f>
        <v>4.9919904602510474</v>
      </c>
      <c r="M100" s="30">
        <f t="shared" si="10"/>
        <v>0</v>
      </c>
      <c r="N100" s="30">
        <f t="shared" si="6"/>
        <v>0</v>
      </c>
      <c r="O100" s="30">
        <f t="shared" si="8"/>
        <v>0</v>
      </c>
      <c r="P100" s="30">
        <f>IFERROR(IF(Table2[[#This Row],[break]]=0,0,P99+1),1)</f>
        <v>0</v>
      </c>
      <c r="Q100" s="30">
        <f t="shared" si="7"/>
        <v>0</v>
      </c>
      <c r="R100" s="30" t="str">
        <f>TEXT(Table2[[#This Row],[date]],"dd-mmm-yyyy")</f>
        <v>09-Apr-2018</v>
      </c>
    </row>
    <row r="101" spans="1:18" x14ac:dyDescent="0.25">
      <c r="A101" s="27">
        <v>43200</v>
      </c>
      <c r="B101" s="6" t="str">
        <f t="shared" si="9"/>
        <v>10 Tue</v>
      </c>
      <c r="C101" s="6" t="str">
        <f>TEXT(Table2[[#This Row],[date]],"mmm")</f>
        <v>Apr</v>
      </c>
      <c r="D101" s="30">
        <f>YEAR(Table2[[#This Row],[date]])</f>
        <v>2018</v>
      </c>
      <c r="E101" s="30">
        <v>10502</v>
      </c>
      <c r="F101" s="30">
        <v>5.6522222222222238</v>
      </c>
      <c r="G101" s="30">
        <v>8.0813419449999984</v>
      </c>
      <c r="H101" s="30">
        <v>5.549444444444446</v>
      </c>
      <c r="I101" s="30">
        <v>1.137777777777778</v>
      </c>
      <c r="J101" s="30">
        <v>5.4292044999999991</v>
      </c>
      <c r="K101" s="30">
        <f>Table2[[#This Row],[km]]/Table2[[#This Row],[steps]]*1000*3.28084</f>
        <v>2.5246229200946293</v>
      </c>
      <c r="L101" s="31">
        <f>IF(Table2[[#This Row],[km_walking]]&gt;3,Table2[[#This Row],[km_walking]]/Table2[[#This Row],[hours_walking]],"")</f>
        <v>4.7717617675781234</v>
      </c>
      <c r="M101" s="30">
        <f t="shared" si="10"/>
        <v>1</v>
      </c>
      <c r="N101" s="30">
        <f t="shared" si="6"/>
        <v>0</v>
      </c>
      <c r="O101" s="30">
        <f t="shared" si="8"/>
        <v>0</v>
      </c>
      <c r="P101" s="30">
        <f>IFERROR(IF(Table2[[#This Row],[break]]=0,0,P100+1),1)</f>
        <v>0</v>
      </c>
      <c r="Q101" s="30">
        <f t="shared" si="7"/>
        <v>0</v>
      </c>
      <c r="R101" s="30" t="str">
        <f>TEXT(Table2[[#This Row],[date]],"dd-mmm-yyyy")</f>
        <v>10-Apr-2018</v>
      </c>
    </row>
    <row r="102" spans="1:18" x14ac:dyDescent="0.25">
      <c r="A102" s="27">
        <v>43201</v>
      </c>
      <c r="B102" s="6" t="str">
        <f t="shared" si="9"/>
        <v>11 Wed</v>
      </c>
      <c r="C102" s="6" t="str">
        <f>TEXT(Table2[[#This Row],[date]],"mmm")</f>
        <v>Apr</v>
      </c>
      <c r="D102" s="30">
        <f>YEAR(Table2[[#This Row],[date]])</f>
        <v>2018</v>
      </c>
      <c r="E102" s="30">
        <v>13638</v>
      </c>
      <c r="F102" s="30">
        <v>4.3941666666666679</v>
      </c>
      <c r="G102" s="30">
        <v>11.58106501</v>
      </c>
      <c r="H102" s="30">
        <v>4.3941666666666679</v>
      </c>
      <c r="I102" s="30">
        <v>1.819166666666667</v>
      </c>
      <c r="J102" s="30">
        <v>9.408989</v>
      </c>
      <c r="K102" s="30">
        <f>Table2[[#This Row],[km]]/Table2[[#This Row],[steps]]*1000*3.28084</f>
        <v>2.7860112426608299</v>
      </c>
      <c r="L102" s="31">
        <f>IF(Table2[[#This Row],[km_walking]]&gt;3,Table2[[#This Row],[km_walking]]/Table2[[#This Row],[hours_walking]],"")</f>
        <v>5.1721423728813551</v>
      </c>
      <c r="M102" s="30">
        <f t="shared" si="10"/>
        <v>1</v>
      </c>
      <c r="N102" s="30">
        <f t="shared" si="6"/>
        <v>0</v>
      </c>
      <c r="O102" s="30">
        <f t="shared" si="8"/>
        <v>0</v>
      </c>
      <c r="P102" s="30">
        <f>IFERROR(IF(Table2[[#This Row],[break]]=0,0,P101+1),1)</f>
        <v>0</v>
      </c>
      <c r="Q102" s="30">
        <f t="shared" si="7"/>
        <v>1</v>
      </c>
      <c r="R102" s="30" t="str">
        <f>TEXT(Table2[[#This Row],[date]],"dd-mmm-yyyy")</f>
        <v>11-Apr-2018</v>
      </c>
    </row>
    <row r="103" spans="1:18" x14ac:dyDescent="0.25">
      <c r="A103" s="27">
        <v>43202</v>
      </c>
      <c r="B103" s="6" t="str">
        <f t="shared" si="9"/>
        <v>12 Thu</v>
      </c>
      <c r="C103" s="6" t="str">
        <f>TEXT(Table2[[#This Row],[date]],"mmm")</f>
        <v>Apr</v>
      </c>
      <c r="D103" s="30">
        <f>YEAR(Table2[[#This Row],[date]])</f>
        <v>2018</v>
      </c>
      <c r="E103" s="30">
        <v>9174</v>
      </c>
      <c r="F103" s="30">
        <v>4.0986111111111114</v>
      </c>
      <c r="G103" s="30">
        <v>7.6458688199999996</v>
      </c>
      <c r="H103" s="30">
        <v>4.0986111111111114</v>
      </c>
      <c r="I103" s="30">
        <v>1.018055555555555</v>
      </c>
      <c r="J103" s="30">
        <v>4.5860791000000001</v>
      </c>
      <c r="K103" s="30">
        <f>Table2[[#This Row],[km]]/Table2[[#This Row],[steps]]*1000*3.28084</f>
        <v>2.7343440439730542</v>
      </c>
      <c r="L103" s="31">
        <f>IF(Table2[[#This Row],[km_walking]]&gt;3,Table2[[#This Row],[km_walking]]/Table2[[#This Row],[hours_walking]],"")</f>
        <v>4.5047434542974099</v>
      </c>
      <c r="M103" s="30">
        <f t="shared" si="10"/>
        <v>0</v>
      </c>
      <c r="N103" s="30">
        <f t="shared" si="6"/>
        <v>0</v>
      </c>
      <c r="O103" s="30">
        <f t="shared" si="8"/>
        <v>0</v>
      </c>
      <c r="P103" s="30">
        <f>IFERROR(IF(Table2[[#This Row],[break]]=0,0,P102+1),1)</f>
        <v>0</v>
      </c>
      <c r="Q103" s="30">
        <f t="shared" si="7"/>
        <v>0</v>
      </c>
      <c r="R103" s="30" t="str">
        <f>TEXT(Table2[[#This Row],[date]],"dd-mmm-yyyy")</f>
        <v>12-Apr-2018</v>
      </c>
    </row>
    <row r="104" spans="1:18" x14ac:dyDescent="0.25">
      <c r="A104" s="27">
        <v>43203</v>
      </c>
      <c r="B104" s="6" t="str">
        <f t="shared" si="9"/>
        <v>13 Fri</v>
      </c>
      <c r="C104" s="6" t="str">
        <f>TEXT(Table2[[#This Row],[date]],"mmm")</f>
        <v>Apr</v>
      </c>
      <c r="D104" s="30">
        <f>YEAR(Table2[[#This Row],[date]])</f>
        <v>2018</v>
      </c>
      <c r="E104" s="30">
        <v>10808</v>
      </c>
      <c r="F104" s="30">
        <v>4.5488888888888894</v>
      </c>
      <c r="G104" s="30">
        <v>9.3034360140000008</v>
      </c>
      <c r="H104" s="30">
        <v>4.4461111111111116</v>
      </c>
      <c r="I104" s="30">
        <v>1.3266666666666671</v>
      </c>
      <c r="J104" s="30">
        <v>7.1155979999999994</v>
      </c>
      <c r="K104" s="30">
        <f>Table2[[#This Row],[km]]/Table2[[#This Row],[steps]]*1000*3.28084</f>
        <v>2.8241196347309181</v>
      </c>
      <c r="L104" s="31">
        <f>IF(Table2[[#This Row],[km_walking]]&gt;3,Table2[[#This Row],[km_walking]]/Table2[[#This Row],[hours_walking]],"")</f>
        <v>5.3635160804020074</v>
      </c>
      <c r="M104" s="30">
        <f t="shared" si="10"/>
        <v>1</v>
      </c>
      <c r="N104" s="30">
        <f t="shared" si="6"/>
        <v>0</v>
      </c>
      <c r="O104" s="30">
        <f t="shared" si="8"/>
        <v>0</v>
      </c>
      <c r="P104" s="30">
        <f>IFERROR(IF(Table2[[#This Row],[break]]=0,0,P103+1),1)</f>
        <v>0</v>
      </c>
      <c r="Q104" s="30">
        <f t="shared" si="7"/>
        <v>1</v>
      </c>
      <c r="R104" s="30" t="str">
        <f>TEXT(Table2[[#This Row],[date]],"dd-mmm-yyyy")</f>
        <v>13-Apr-2018</v>
      </c>
    </row>
    <row r="105" spans="1:18" x14ac:dyDescent="0.25">
      <c r="A105" s="27">
        <v>43204</v>
      </c>
      <c r="B105" s="6" t="str">
        <f t="shared" si="9"/>
        <v>14 Sat</v>
      </c>
      <c r="C105" s="6" t="str">
        <f>TEXT(Table2[[#This Row],[date]],"mmm")</f>
        <v>Apr</v>
      </c>
      <c r="D105" s="30">
        <f>YEAR(Table2[[#This Row],[date]])</f>
        <v>2018</v>
      </c>
      <c r="E105" s="30">
        <v>11770</v>
      </c>
      <c r="F105" s="30">
        <v>4.5313888888888894</v>
      </c>
      <c r="G105" s="30">
        <v>9.1098866500000035</v>
      </c>
      <c r="H105" s="30">
        <v>4.5313888888888894</v>
      </c>
      <c r="I105" s="30">
        <v>1.2791666666666659</v>
      </c>
      <c r="J105" s="30">
        <v>6.2411704600000002</v>
      </c>
      <c r="K105" s="30">
        <f>Table2[[#This Row],[km]]/Table2[[#This Row],[steps]]*1000*3.28084</f>
        <v>2.5393441390642324</v>
      </c>
      <c r="L105" s="31">
        <f>IF(Table2[[#This Row],[km_walking]]&gt;3,Table2[[#This Row],[km_walking]]/Table2[[#This Row],[hours_walking]],"")</f>
        <v>4.8790909133550517</v>
      </c>
      <c r="M105" s="30">
        <f t="shared" si="10"/>
        <v>1</v>
      </c>
      <c r="N105" s="30">
        <f t="shared" si="6"/>
        <v>0</v>
      </c>
      <c r="O105" s="30">
        <f t="shared" si="8"/>
        <v>0</v>
      </c>
      <c r="P105" s="30">
        <f>IFERROR(IF(Table2[[#This Row],[break]]=0,0,P104+1),1)</f>
        <v>0</v>
      </c>
      <c r="Q105" s="30">
        <f t="shared" si="7"/>
        <v>0</v>
      </c>
      <c r="R105" s="30" t="str">
        <f>TEXT(Table2[[#This Row],[date]],"dd-mmm-yyyy")</f>
        <v>14-Apr-2018</v>
      </c>
    </row>
    <row r="106" spans="1:18" x14ac:dyDescent="0.25">
      <c r="A106" s="27">
        <v>43205</v>
      </c>
      <c r="B106" s="6" t="str">
        <f t="shared" si="9"/>
        <v>15 Sun</v>
      </c>
      <c r="C106" s="6" t="str">
        <f>TEXT(Table2[[#This Row],[date]],"mmm")</f>
        <v>Apr</v>
      </c>
      <c r="D106" s="30">
        <f>YEAR(Table2[[#This Row],[date]])</f>
        <v>2018</v>
      </c>
      <c r="E106" s="30">
        <v>8904</v>
      </c>
      <c r="F106" s="30">
        <v>2.5883333333333338</v>
      </c>
      <c r="G106" s="30">
        <v>7.8489624999999998</v>
      </c>
      <c r="H106" s="30">
        <v>2.5883333333333338</v>
      </c>
      <c r="I106" s="30">
        <v>1.169444444444445</v>
      </c>
      <c r="J106" s="30">
        <v>6.3244610000000003</v>
      </c>
      <c r="K106" s="30">
        <f>Table2[[#This Row],[km]]/Table2[[#This Row],[steps]]*1000*3.28084</f>
        <v>2.892092332491015</v>
      </c>
      <c r="L106" s="31">
        <f>IF(Table2[[#This Row],[km_walking]]&gt;3,Table2[[#This Row],[km_walking]]/Table2[[#This Row],[hours_walking]],"")</f>
        <v>5.4080901662707817</v>
      </c>
      <c r="M106" s="30">
        <f t="shared" si="10"/>
        <v>0</v>
      </c>
      <c r="N106" s="30">
        <f t="shared" si="6"/>
        <v>0</v>
      </c>
      <c r="O106" s="30">
        <f t="shared" si="8"/>
        <v>0</v>
      </c>
      <c r="P106" s="30">
        <f>IFERROR(IF(Table2[[#This Row],[break]]=0,0,P105+1),1)</f>
        <v>0</v>
      </c>
      <c r="Q106" s="30">
        <f t="shared" si="7"/>
        <v>1</v>
      </c>
      <c r="R106" s="30" t="str">
        <f>TEXT(Table2[[#This Row],[date]],"dd-mmm-yyyy")</f>
        <v>15-Apr-2018</v>
      </c>
    </row>
    <row r="107" spans="1:18" x14ac:dyDescent="0.25">
      <c r="A107" s="27">
        <v>43206</v>
      </c>
      <c r="B107" s="6" t="str">
        <f t="shared" si="9"/>
        <v>16 Mon</v>
      </c>
      <c r="C107" s="6" t="str">
        <f>TEXT(Table2[[#This Row],[date]],"mmm")</f>
        <v>Apr</v>
      </c>
      <c r="D107" s="30">
        <f>YEAR(Table2[[#This Row],[date]])</f>
        <v>2018</v>
      </c>
      <c r="E107" s="30">
        <v>9564</v>
      </c>
      <c r="F107" s="30">
        <v>4.171388888888889</v>
      </c>
      <c r="G107" s="30">
        <v>7.5483484599999997</v>
      </c>
      <c r="H107" s="30">
        <v>4.0658333333333339</v>
      </c>
      <c r="I107" s="30">
        <v>1.026111111111111</v>
      </c>
      <c r="J107" s="30">
        <v>5.1538130000000004</v>
      </c>
      <c r="K107" s="30">
        <f>Table2[[#This Row],[km]]/Table2[[#This Row],[steps]]*1000*3.28084</f>
        <v>2.5893897492164784</v>
      </c>
      <c r="L107" s="31">
        <f>IF(Table2[[#This Row],[km_walking]]&gt;3,Table2[[#This Row],[km_walking]]/Table2[[#This Row],[hours_walking]],"")</f>
        <v>5.0226656199242026</v>
      </c>
      <c r="M107" s="30">
        <f t="shared" si="10"/>
        <v>0</v>
      </c>
      <c r="N107" s="30">
        <f t="shared" si="6"/>
        <v>0</v>
      </c>
      <c r="O107" s="30">
        <f t="shared" si="8"/>
        <v>0</v>
      </c>
      <c r="P107" s="30">
        <f>IFERROR(IF(Table2[[#This Row],[break]]=0,0,P106+1),1)</f>
        <v>0</v>
      </c>
      <c r="Q107" s="30">
        <f t="shared" si="7"/>
        <v>1</v>
      </c>
      <c r="R107" s="30" t="str">
        <f>TEXT(Table2[[#This Row],[date]],"dd-mmm-yyyy")</f>
        <v>16-Apr-2018</v>
      </c>
    </row>
    <row r="108" spans="1:18" x14ac:dyDescent="0.25">
      <c r="A108" s="27">
        <v>43207</v>
      </c>
      <c r="B108" s="6" t="str">
        <f t="shared" si="9"/>
        <v>17 Tue</v>
      </c>
      <c r="C108" s="6" t="str">
        <f>TEXT(Table2[[#This Row],[date]],"mmm")</f>
        <v>Apr</v>
      </c>
      <c r="D108" s="30">
        <f>YEAR(Table2[[#This Row],[date]])</f>
        <v>2018</v>
      </c>
      <c r="E108" s="30">
        <v>13635</v>
      </c>
      <c r="F108" s="30">
        <v>5.4674999999999994</v>
      </c>
      <c r="G108" s="30">
        <v>10.727964630000001</v>
      </c>
      <c r="H108" s="30">
        <v>5.359166666666666</v>
      </c>
      <c r="I108" s="30">
        <v>1.401388888888889</v>
      </c>
      <c r="J108" s="30">
        <v>6.5855043000000002</v>
      </c>
      <c r="K108" s="30">
        <f>Table2[[#This Row],[km]]/Table2[[#This Row],[steps]]*1000*3.28084</f>
        <v>2.5813520701642245</v>
      </c>
      <c r="L108" s="31">
        <f>IF(Table2[[#This Row],[km_walking]]&gt;3,Table2[[#This Row],[km_walking]]/Table2[[#This Row],[hours_walking]],"")</f>
        <v>4.6992696689791869</v>
      </c>
      <c r="M108" s="30">
        <f t="shared" si="10"/>
        <v>1</v>
      </c>
      <c r="N108" s="30">
        <f t="shared" si="6"/>
        <v>0</v>
      </c>
      <c r="O108" s="30">
        <f t="shared" si="8"/>
        <v>0</v>
      </c>
      <c r="P108" s="30">
        <f>IFERROR(IF(Table2[[#This Row],[break]]=0,0,P107+1),1)</f>
        <v>0</v>
      </c>
      <c r="Q108" s="30">
        <f t="shared" si="7"/>
        <v>0</v>
      </c>
      <c r="R108" s="30" t="str">
        <f>TEXT(Table2[[#This Row],[date]],"dd-mmm-yyyy")</f>
        <v>17-Apr-2018</v>
      </c>
    </row>
    <row r="109" spans="1:18" x14ac:dyDescent="0.25">
      <c r="A109" s="27">
        <v>43208</v>
      </c>
      <c r="B109" s="6" t="str">
        <f t="shared" si="9"/>
        <v>18 Wed</v>
      </c>
      <c r="C109" s="6" t="str">
        <f>TEXT(Table2[[#This Row],[date]],"mmm")</f>
        <v>Apr</v>
      </c>
      <c r="D109" s="30">
        <f>YEAR(Table2[[#This Row],[date]])</f>
        <v>2018</v>
      </c>
      <c r="E109" s="30">
        <v>15875</v>
      </c>
      <c r="F109" s="30">
        <v>5.490555555555555</v>
      </c>
      <c r="G109" s="30">
        <v>13.748073570000001</v>
      </c>
      <c r="H109" s="30">
        <v>5.490555555555555</v>
      </c>
      <c r="I109" s="30">
        <v>1.9980555555555559</v>
      </c>
      <c r="J109" s="30">
        <v>10.2619151</v>
      </c>
      <c r="K109" s="30">
        <f>Table2[[#This Row],[km]]/Table2[[#This Row],[steps]]*1000*3.28084</f>
        <v>2.8412743112692156</v>
      </c>
      <c r="L109" s="31">
        <f>IF(Table2[[#This Row],[km_walking]]&gt;3,Table2[[#This Row],[km_walking]]/Table2[[#This Row],[hours_walking]],"")</f>
        <v>5.1359508355345467</v>
      </c>
      <c r="M109" s="30">
        <f t="shared" si="10"/>
        <v>1</v>
      </c>
      <c r="N109" s="30">
        <f t="shared" si="6"/>
        <v>0</v>
      </c>
      <c r="O109" s="30">
        <f t="shared" si="8"/>
        <v>0</v>
      </c>
      <c r="P109" s="30">
        <f>IFERROR(IF(Table2[[#This Row],[break]]=0,0,P108+1),1)</f>
        <v>0</v>
      </c>
      <c r="Q109" s="30">
        <f t="shared" si="7"/>
        <v>1</v>
      </c>
      <c r="R109" s="30" t="str">
        <f>TEXT(Table2[[#This Row],[date]],"dd-mmm-yyyy")</f>
        <v>18-Apr-2018</v>
      </c>
    </row>
    <row r="110" spans="1:18" x14ac:dyDescent="0.25">
      <c r="A110" s="27">
        <v>43209</v>
      </c>
      <c r="B110" s="6" t="str">
        <f t="shared" si="9"/>
        <v>19 Thu</v>
      </c>
      <c r="C110" s="6" t="str">
        <f>TEXT(Table2[[#This Row],[date]],"mmm")</f>
        <v>Apr</v>
      </c>
      <c r="D110" s="30">
        <f>YEAR(Table2[[#This Row],[date]])</f>
        <v>2018</v>
      </c>
      <c r="E110" s="30">
        <v>15996</v>
      </c>
      <c r="F110" s="30">
        <v>4.980555555555557</v>
      </c>
      <c r="G110" s="30">
        <v>13.108164029999999</v>
      </c>
      <c r="H110" s="30">
        <v>4.980555555555557</v>
      </c>
      <c r="I110" s="30">
        <v>2.2977777777777781</v>
      </c>
      <c r="J110" s="30">
        <v>10.735882999999999</v>
      </c>
      <c r="K110" s="30">
        <f>Table2[[#This Row],[km]]/Table2[[#This Row],[steps]]*1000*3.28084</f>
        <v>2.6885339382461364</v>
      </c>
      <c r="L110" s="31">
        <f>IF(Table2[[#This Row],[km_walking]]&gt;3,Table2[[#This Row],[km_walking]]/Table2[[#This Row],[hours_walking]],"")</f>
        <v>4.6722895067698254</v>
      </c>
      <c r="M110" s="30">
        <f t="shared" si="10"/>
        <v>1</v>
      </c>
      <c r="N110" s="30">
        <f t="shared" si="6"/>
        <v>0</v>
      </c>
      <c r="O110" s="30">
        <f t="shared" si="8"/>
        <v>0</v>
      </c>
      <c r="P110" s="30">
        <f>IFERROR(IF(Table2[[#This Row],[break]]=0,0,P109+1),1)</f>
        <v>0</v>
      </c>
      <c r="Q110" s="30">
        <f t="shared" si="7"/>
        <v>0</v>
      </c>
      <c r="R110" s="30" t="str">
        <f>TEXT(Table2[[#This Row],[date]],"dd-mmm-yyyy")</f>
        <v>19-Apr-2018</v>
      </c>
    </row>
    <row r="111" spans="1:18" x14ac:dyDescent="0.25">
      <c r="A111" s="27">
        <v>43210</v>
      </c>
      <c r="B111" s="6" t="str">
        <f t="shared" si="9"/>
        <v>20 Fri</v>
      </c>
      <c r="C111" s="6" t="str">
        <f>TEXT(Table2[[#This Row],[date]],"mmm")</f>
        <v>Apr</v>
      </c>
      <c r="D111" s="30">
        <f>YEAR(Table2[[#This Row],[date]])</f>
        <v>2018</v>
      </c>
      <c r="E111" s="30">
        <v>15715</v>
      </c>
      <c r="F111" s="30">
        <v>5.5722222222222237</v>
      </c>
      <c r="G111" s="30">
        <v>12.409741026000001</v>
      </c>
      <c r="H111" s="30">
        <v>5.5722222222222237</v>
      </c>
      <c r="I111" s="30">
        <v>1.980277777777778</v>
      </c>
      <c r="J111" s="30">
        <v>9.2747028999999994</v>
      </c>
      <c r="K111" s="30">
        <f>Table2[[#This Row],[km]]/Table2[[#This Row],[steps]]*1000*3.28084</f>
        <v>2.590796993174791</v>
      </c>
      <c r="L111" s="31">
        <f>IF(Table2[[#This Row],[km_walking]]&gt;3,Table2[[#This Row],[km_walking]]/Table2[[#This Row],[hours_walking]],"")</f>
        <v>4.6835363220648052</v>
      </c>
      <c r="M111" s="30">
        <f t="shared" si="10"/>
        <v>1</v>
      </c>
      <c r="N111" s="30">
        <f t="shared" si="6"/>
        <v>0</v>
      </c>
      <c r="O111" s="30">
        <f t="shared" si="8"/>
        <v>0</v>
      </c>
      <c r="P111" s="30">
        <f>IFERROR(IF(Table2[[#This Row],[break]]=0,0,P110+1),1)</f>
        <v>0</v>
      </c>
      <c r="Q111" s="30">
        <f t="shared" si="7"/>
        <v>0</v>
      </c>
      <c r="R111" s="30" t="str">
        <f>TEXT(Table2[[#This Row],[date]],"dd-mmm-yyyy")</f>
        <v>20-Apr-2018</v>
      </c>
    </row>
    <row r="112" spans="1:18" x14ac:dyDescent="0.25">
      <c r="A112" s="27">
        <v>43211</v>
      </c>
      <c r="B112" s="6" t="str">
        <f t="shared" si="9"/>
        <v>21 Sat</v>
      </c>
      <c r="C112" s="6" t="str">
        <f>TEXT(Table2[[#This Row],[date]],"mmm")</f>
        <v>Apr</v>
      </c>
      <c r="D112" s="30">
        <f>YEAR(Table2[[#This Row],[date]])</f>
        <v>2018</v>
      </c>
      <c r="E112" s="30">
        <v>11773</v>
      </c>
      <c r="F112" s="30">
        <v>4.5688888888888908</v>
      </c>
      <c r="G112" s="30">
        <v>9.7106197449999989</v>
      </c>
      <c r="H112" s="30">
        <v>4.5050000000000017</v>
      </c>
      <c r="I112" s="30">
        <v>1.418611111111111</v>
      </c>
      <c r="J112" s="30">
        <v>6.9118240000000002</v>
      </c>
      <c r="K112" s="30">
        <f>Table2[[#This Row],[km]]/Table2[[#This Row],[steps]]*1000*3.28084</f>
        <v>2.7061063182014609</v>
      </c>
      <c r="L112" s="31">
        <f>IF(Table2[[#This Row],[km_walking]]&gt;3,Table2[[#This Row],[km_walking]]/Table2[[#This Row],[hours_walking]],"")</f>
        <v>4.8722471901311932</v>
      </c>
      <c r="M112" s="30">
        <f t="shared" si="10"/>
        <v>1</v>
      </c>
      <c r="N112" s="30">
        <f t="shared" si="6"/>
        <v>0</v>
      </c>
      <c r="O112" s="30">
        <f t="shared" si="8"/>
        <v>0</v>
      </c>
      <c r="P112" s="30">
        <f>IFERROR(IF(Table2[[#This Row],[break]]=0,0,P111+1),1)</f>
        <v>0</v>
      </c>
      <c r="Q112" s="30">
        <f t="shared" si="7"/>
        <v>0</v>
      </c>
      <c r="R112" s="30" t="str">
        <f>TEXT(Table2[[#This Row],[date]],"dd-mmm-yyyy")</f>
        <v>21-Apr-2018</v>
      </c>
    </row>
    <row r="113" spans="1:18" x14ac:dyDescent="0.25">
      <c r="A113" s="27">
        <v>43212</v>
      </c>
      <c r="B113" s="6" t="str">
        <f t="shared" si="9"/>
        <v>22 Sun</v>
      </c>
      <c r="C113" s="6" t="str">
        <f>TEXT(Table2[[#This Row],[date]],"mmm")</f>
        <v>Apr</v>
      </c>
      <c r="D113" s="30">
        <f>YEAR(Table2[[#This Row],[date]])</f>
        <v>2018</v>
      </c>
      <c r="E113" s="30">
        <v>10475</v>
      </c>
      <c r="F113" s="30">
        <v>4.9555555555555566</v>
      </c>
      <c r="G113" s="30">
        <v>8.2662501400000004</v>
      </c>
      <c r="H113" s="30">
        <v>4.75</v>
      </c>
      <c r="I113" s="30">
        <v>1.158611111111111</v>
      </c>
      <c r="J113" s="30">
        <v>5.8607399999999998</v>
      </c>
      <c r="K113" s="30">
        <f>Table2[[#This Row],[km]]/Table2[[#This Row],[steps]]*1000*3.28084</f>
        <v>2.5890447837057375</v>
      </c>
      <c r="L113" s="31">
        <f>IF(Table2[[#This Row],[km_walking]]&gt;3,Table2[[#This Row],[km_walking]]/Table2[[#This Row],[hours_walking]],"")</f>
        <v>5.0584186046511626</v>
      </c>
      <c r="M113" s="30">
        <f t="shared" si="10"/>
        <v>1</v>
      </c>
      <c r="N113" s="30">
        <f t="shared" si="6"/>
        <v>0</v>
      </c>
      <c r="O113" s="30">
        <f t="shared" si="8"/>
        <v>0</v>
      </c>
      <c r="P113" s="30">
        <f>IFERROR(IF(Table2[[#This Row],[break]]=0,0,P112+1),1)</f>
        <v>0</v>
      </c>
      <c r="Q113" s="30">
        <f t="shared" si="7"/>
        <v>1</v>
      </c>
      <c r="R113" s="30" t="str">
        <f>TEXT(Table2[[#This Row],[date]],"dd-mmm-yyyy")</f>
        <v>22-Apr-2018</v>
      </c>
    </row>
    <row r="114" spans="1:18" x14ac:dyDescent="0.25">
      <c r="A114" s="27">
        <v>43213</v>
      </c>
      <c r="B114" s="6" t="str">
        <f t="shared" si="9"/>
        <v>23 Mon</v>
      </c>
      <c r="C114" s="6" t="str">
        <f>TEXT(Table2[[#This Row],[date]],"mmm")</f>
        <v>Apr</v>
      </c>
      <c r="D114" s="30">
        <f>YEAR(Table2[[#This Row],[date]])</f>
        <v>2018</v>
      </c>
      <c r="E114" s="30">
        <v>14431</v>
      </c>
      <c r="F114" s="30">
        <v>6.2936111111111117</v>
      </c>
      <c r="G114" s="30">
        <v>11.840904684</v>
      </c>
      <c r="H114" s="30">
        <v>6.088055555555556</v>
      </c>
      <c r="I114" s="30">
        <v>1.983888888888889</v>
      </c>
      <c r="J114" s="30">
        <v>9.1830469999999984</v>
      </c>
      <c r="K114" s="30">
        <f>Table2[[#This Row],[km]]/Table2[[#This Row],[steps]]*1000*3.28084</f>
        <v>2.6919904180898455</v>
      </c>
      <c r="L114" s="31">
        <f>IF(Table2[[#This Row],[km_walking]]&gt;3,Table2[[#This Row],[km_walking]]/Table2[[#This Row],[hours_walking]],"")</f>
        <v>4.6288111453374396</v>
      </c>
      <c r="M114" s="30">
        <f t="shared" si="10"/>
        <v>1</v>
      </c>
      <c r="N114" s="30">
        <f t="shared" si="6"/>
        <v>0</v>
      </c>
      <c r="O114" s="30">
        <f t="shared" si="8"/>
        <v>0</v>
      </c>
      <c r="P114" s="30">
        <f>IFERROR(IF(Table2[[#This Row],[break]]=0,0,P113+1),1)</f>
        <v>0</v>
      </c>
      <c r="Q114" s="30">
        <f t="shared" si="7"/>
        <v>0</v>
      </c>
      <c r="R114" s="30" t="str">
        <f>TEXT(Table2[[#This Row],[date]],"dd-mmm-yyyy")</f>
        <v>23-Apr-2018</v>
      </c>
    </row>
    <row r="115" spans="1:18" x14ac:dyDescent="0.25">
      <c r="A115" s="27">
        <v>43214</v>
      </c>
      <c r="B115" s="6" t="str">
        <f t="shared" si="9"/>
        <v>24 Tue</v>
      </c>
      <c r="C115" s="6" t="str">
        <f>TEXT(Table2[[#This Row],[date]],"mmm")</f>
        <v>Apr</v>
      </c>
      <c r="D115" s="30">
        <f>YEAR(Table2[[#This Row],[date]])</f>
        <v>2018</v>
      </c>
      <c r="E115" s="30">
        <v>16938</v>
      </c>
      <c r="F115" s="30">
        <v>8.4005555555555542</v>
      </c>
      <c r="G115" s="30">
        <v>13.3830522</v>
      </c>
      <c r="H115" s="30">
        <v>7.9730555555555567</v>
      </c>
      <c r="I115" s="30">
        <v>1.4172222222222219</v>
      </c>
      <c r="J115" s="30">
        <v>7.4195422000000004</v>
      </c>
      <c r="K115" s="30">
        <f>Table2[[#This Row],[km]]/Table2[[#This Row],[steps]]*1000*3.28084</f>
        <v>2.592257231069075</v>
      </c>
      <c r="L115" s="31">
        <f>IF(Table2[[#This Row],[km_walking]]&gt;3,Table2[[#This Row],[km_walking]]/Table2[[#This Row],[hours_walking]],"")</f>
        <v>5.235270858486869</v>
      </c>
      <c r="M115" s="30">
        <f t="shared" si="10"/>
        <v>1</v>
      </c>
      <c r="N115" s="30">
        <f t="shared" si="6"/>
        <v>0</v>
      </c>
      <c r="O115" s="30">
        <f t="shared" si="8"/>
        <v>0</v>
      </c>
      <c r="P115" s="30">
        <f>IFERROR(IF(Table2[[#This Row],[break]]=0,0,P114+1),1)</f>
        <v>0</v>
      </c>
      <c r="Q115" s="30">
        <f t="shared" si="7"/>
        <v>1</v>
      </c>
      <c r="R115" s="30" t="str">
        <f>TEXT(Table2[[#This Row],[date]],"dd-mmm-yyyy")</f>
        <v>24-Apr-2018</v>
      </c>
    </row>
    <row r="116" spans="1:18" x14ac:dyDescent="0.25">
      <c r="A116" s="27">
        <v>43215</v>
      </c>
      <c r="B116" s="6" t="str">
        <f t="shared" si="9"/>
        <v>25 Wed</v>
      </c>
      <c r="C116" s="6" t="str">
        <f>TEXT(Table2[[#This Row],[date]],"mmm")</f>
        <v>Apr</v>
      </c>
      <c r="D116" s="30">
        <f>YEAR(Table2[[#This Row],[date]])</f>
        <v>2018</v>
      </c>
      <c r="E116" s="30">
        <v>10968</v>
      </c>
      <c r="F116" s="30">
        <v>6.1894444444444474</v>
      </c>
      <c r="G116" s="30">
        <v>8.426799530000002</v>
      </c>
      <c r="H116" s="30">
        <v>6.1894444444444474</v>
      </c>
      <c r="I116" s="30">
        <v>1.07</v>
      </c>
      <c r="J116" s="30">
        <v>5.244154</v>
      </c>
      <c r="K116" s="30">
        <f>Table2[[#This Row],[km]]/Table2[[#This Row],[steps]]*1000*3.28084</f>
        <v>2.5206948367984321</v>
      </c>
      <c r="L116" s="31">
        <f>IF(Table2[[#This Row],[km_walking]]&gt;3,Table2[[#This Row],[km_walking]]/Table2[[#This Row],[hours_walking]],"")</f>
        <v>4.9010785046728973</v>
      </c>
      <c r="M116" s="30">
        <f t="shared" si="10"/>
        <v>1</v>
      </c>
      <c r="N116" s="30">
        <f t="shared" si="6"/>
        <v>0</v>
      </c>
      <c r="O116" s="30">
        <f t="shared" si="8"/>
        <v>0</v>
      </c>
      <c r="P116" s="30">
        <f>IFERROR(IF(Table2[[#This Row],[break]]=0,0,P115+1),1)</f>
        <v>0</v>
      </c>
      <c r="Q116" s="30">
        <f t="shared" si="7"/>
        <v>0</v>
      </c>
      <c r="R116" s="30" t="str">
        <f>TEXT(Table2[[#This Row],[date]],"dd-mmm-yyyy")</f>
        <v>25-Apr-2018</v>
      </c>
    </row>
    <row r="117" spans="1:18" x14ac:dyDescent="0.25">
      <c r="A117" s="27">
        <v>43216</v>
      </c>
      <c r="B117" s="6" t="str">
        <f t="shared" si="9"/>
        <v>26 Thu</v>
      </c>
      <c r="C117" s="6" t="str">
        <f>TEXT(Table2[[#This Row],[date]],"mmm")</f>
        <v>Apr</v>
      </c>
      <c r="D117" s="30">
        <f>YEAR(Table2[[#This Row],[date]])</f>
        <v>2018</v>
      </c>
      <c r="E117" s="30">
        <v>11860</v>
      </c>
      <c r="F117" s="30">
        <v>5.7188888888888894</v>
      </c>
      <c r="G117" s="30">
        <v>8.3526832099999986</v>
      </c>
      <c r="H117" s="30">
        <v>5.7188888888888894</v>
      </c>
      <c r="I117" s="30">
        <v>1.097777777777778</v>
      </c>
      <c r="J117" s="30">
        <v>4.5848677000000002</v>
      </c>
      <c r="K117" s="30">
        <f>Table2[[#This Row],[km]]/Table2[[#This Row],[steps]]*1000*3.28084</f>
        <v>2.3106085314246538</v>
      </c>
      <c r="L117" s="31">
        <f>IF(Table2[[#This Row],[km_walking]]&gt;3,Table2[[#This Row],[km_walking]]/Table2[[#This Row],[hours_walking]],"")</f>
        <v>4.1764989170040483</v>
      </c>
      <c r="M117" s="30">
        <f t="shared" si="10"/>
        <v>1</v>
      </c>
      <c r="N117" s="30">
        <f t="shared" si="6"/>
        <v>0</v>
      </c>
      <c r="O117" s="30">
        <f t="shared" si="8"/>
        <v>0</v>
      </c>
      <c r="P117" s="30">
        <f>IFERROR(IF(Table2[[#This Row],[break]]=0,0,P116+1),1)</f>
        <v>0</v>
      </c>
      <c r="Q117" s="30">
        <f t="shared" si="7"/>
        <v>0</v>
      </c>
      <c r="R117" s="30" t="str">
        <f>TEXT(Table2[[#This Row],[date]],"dd-mmm-yyyy")</f>
        <v>26-Apr-2018</v>
      </c>
    </row>
    <row r="118" spans="1:18" x14ac:dyDescent="0.25">
      <c r="A118" s="27">
        <v>43217</v>
      </c>
      <c r="B118" s="6" t="str">
        <f t="shared" si="9"/>
        <v>27 Fri</v>
      </c>
      <c r="C118" s="6" t="str">
        <f>TEXT(Table2[[#This Row],[date]],"mmm")</f>
        <v>Apr</v>
      </c>
      <c r="D118" s="30">
        <f>YEAR(Table2[[#This Row],[date]])</f>
        <v>2018</v>
      </c>
      <c r="E118" s="30">
        <v>12966</v>
      </c>
      <c r="F118" s="30">
        <v>4.9319444444444436</v>
      </c>
      <c r="G118" s="30">
        <v>10.374028210000001</v>
      </c>
      <c r="H118" s="30">
        <v>4.9116666666666662</v>
      </c>
      <c r="I118" s="30">
        <v>1.690277777777778</v>
      </c>
      <c r="J118" s="30">
        <v>7.8428335000000002</v>
      </c>
      <c r="K118" s="30">
        <f>Table2[[#This Row],[km]]/Table2[[#This Row],[steps]]*1000*3.28084</f>
        <v>2.6249827789986426</v>
      </c>
      <c r="L118" s="31">
        <f>IF(Table2[[#This Row],[km_walking]]&gt;3,Table2[[#This Row],[km_walking]]/Table2[[#This Row],[hours_walking]],"")</f>
        <v>4.6399672308956443</v>
      </c>
      <c r="M118" s="30">
        <f t="shared" si="10"/>
        <v>1</v>
      </c>
      <c r="N118" s="30">
        <f t="shared" si="6"/>
        <v>0</v>
      </c>
      <c r="O118" s="30">
        <f t="shared" si="8"/>
        <v>0</v>
      </c>
      <c r="P118" s="30">
        <f>IFERROR(IF(Table2[[#This Row],[break]]=0,0,P117+1),1)</f>
        <v>0</v>
      </c>
      <c r="Q118" s="30">
        <f t="shared" si="7"/>
        <v>0</v>
      </c>
      <c r="R118" s="30" t="str">
        <f>TEXT(Table2[[#This Row],[date]],"dd-mmm-yyyy")</f>
        <v>27-Apr-2018</v>
      </c>
    </row>
    <row r="119" spans="1:18" x14ac:dyDescent="0.25">
      <c r="A119" s="27">
        <v>43218</v>
      </c>
      <c r="B119" s="6" t="str">
        <f t="shared" si="9"/>
        <v>28 Sat</v>
      </c>
      <c r="C119" s="6" t="str">
        <f>TEXT(Table2[[#This Row],[date]],"mmm")</f>
        <v>Apr</v>
      </c>
      <c r="D119" s="30">
        <f>YEAR(Table2[[#This Row],[date]])</f>
        <v>2018</v>
      </c>
      <c r="E119" s="30">
        <v>4998</v>
      </c>
      <c r="F119" s="30">
        <v>2.339166666666666</v>
      </c>
      <c r="G119" s="30">
        <v>3.7112465499999998</v>
      </c>
      <c r="H119" s="30">
        <v>2.339166666666666</v>
      </c>
      <c r="I119" s="30">
        <v>0.62027777777777782</v>
      </c>
      <c r="J119" s="30">
        <v>2.5613573000000001</v>
      </c>
      <c r="K119" s="30">
        <f>Table2[[#This Row],[km]]/Table2[[#This Row],[steps]]*1000*3.28084</f>
        <v>2.4361756964989993</v>
      </c>
      <c r="L119" s="31" t="str">
        <f>IF(Table2[[#This Row],[km_walking]]&gt;3,Table2[[#This Row],[km_walking]]/Table2[[#This Row],[hours_walking]],"")</f>
        <v/>
      </c>
      <c r="M119" s="30">
        <f t="shared" si="10"/>
        <v>0</v>
      </c>
      <c r="N119" s="30">
        <f t="shared" si="6"/>
        <v>0</v>
      </c>
      <c r="O119" s="30">
        <f t="shared" si="8"/>
        <v>0</v>
      </c>
      <c r="P119" s="30">
        <f>IFERROR(IF(Table2[[#This Row],[break]]=0,0,P118+1),1)</f>
        <v>0</v>
      </c>
      <c r="Q119" s="30">
        <f t="shared" si="7"/>
        <v>0</v>
      </c>
      <c r="R119" s="30" t="str">
        <f>TEXT(Table2[[#This Row],[date]],"dd-mmm-yyyy")</f>
        <v>28-Apr-2018</v>
      </c>
    </row>
    <row r="120" spans="1:18" x14ac:dyDescent="0.25">
      <c r="A120" s="27">
        <v>43219</v>
      </c>
      <c r="B120" s="6" t="str">
        <f t="shared" si="9"/>
        <v>29 Sun</v>
      </c>
      <c r="C120" s="6" t="str">
        <f>TEXT(Table2[[#This Row],[date]],"mmm")</f>
        <v>Apr</v>
      </c>
      <c r="D120" s="30">
        <f>YEAR(Table2[[#This Row],[date]])</f>
        <v>2018</v>
      </c>
      <c r="E120" s="30">
        <v>10429</v>
      </c>
      <c r="F120" s="30">
        <v>3.7161111111111111</v>
      </c>
      <c r="G120" s="30">
        <v>8.07753677</v>
      </c>
      <c r="H120" s="30">
        <v>3.7161111111111111</v>
      </c>
      <c r="I120" s="30">
        <v>1.3774999999999999</v>
      </c>
      <c r="J120" s="30">
        <v>5.859579000000001</v>
      </c>
      <c r="K120" s="30">
        <f>Table2[[#This Row],[km]]/Table2[[#This Row],[steps]]*1000*3.28084</f>
        <v>2.5410974912730655</v>
      </c>
      <c r="L120" s="31">
        <f>IF(Table2[[#This Row],[km_walking]]&gt;3,Table2[[#This Row],[km_walking]]/Table2[[#This Row],[hours_walking]],"")</f>
        <v>4.2537778584392028</v>
      </c>
      <c r="M120" s="30">
        <f t="shared" si="10"/>
        <v>1</v>
      </c>
      <c r="N120" s="30">
        <f t="shared" si="6"/>
        <v>0</v>
      </c>
      <c r="O120" s="30">
        <f t="shared" si="8"/>
        <v>0</v>
      </c>
      <c r="P120" s="30">
        <f>IFERROR(IF(Table2[[#This Row],[break]]=0,0,P119+1),1)</f>
        <v>0</v>
      </c>
      <c r="Q120" s="30">
        <f t="shared" si="7"/>
        <v>0</v>
      </c>
      <c r="R120" s="30" t="str">
        <f>TEXT(Table2[[#This Row],[date]],"dd-mmm-yyyy")</f>
        <v>29-Apr-2018</v>
      </c>
    </row>
    <row r="121" spans="1:18" x14ac:dyDescent="0.25">
      <c r="A121" s="27">
        <v>43220</v>
      </c>
      <c r="B121" s="6" t="str">
        <f t="shared" si="9"/>
        <v>30 Mon</v>
      </c>
      <c r="C121" s="6" t="str">
        <f>TEXT(Table2[[#This Row],[date]],"mmm")</f>
        <v>Apr</v>
      </c>
      <c r="D121" s="30">
        <f>YEAR(Table2[[#This Row],[date]])</f>
        <v>2018</v>
      </c>
      <c r="E121" s="30">
        <v>9864</v>
      </c>
      <c r="F121" s="30">
        <v>3.4036111111111111</v>
      </c>
      <c r="G121" s="30">
        <v>7.8007136000000008</v>
      </c>
      <c r="H121" s="30">
        <v>3.4011111111111112</v>
      </c>
      <c r="I121" s="30">
        <v>1.437777777777778</v>
      </c>
      <c r="J121" s="30">
        <v>6.2765949999999986</v>
      </c>
      <c r="K121" s="30">
        <f>Table2[[#This Row],[km]]/Table2[[#This Row],[steps]]*1000*3.28084</f>
        <v>2.5945755481978918</v>
      </c>
      <c r="L121" s="31">
        <f>IF(Table2[[#This Row],[km_walking]]&gt;3,Table2[[#This Row],[km_walking]]/Table2[[#This Row],[hours_walking]],"")</f>
        <v>4.3654833848531664</v>
      </c>
      <c r="M121" s="30">
        <f t="shared" si="10"/>
        <v>0</v>
      </c>
      <c r="N121" s="30">
        <f t="shared" si="6"/>
        <v>0</v>
      </c>
      <c r="O121" s="30">
        <f t="shared" si="8"/>
        <v>0</v>
      </c>
      <c r="P121" s="30">
        <f>IFERROR(IF(Table2[[#This Row],[break]]=0,0,P120+1),1)</f>
        <v>0</v>
      </c>
      <c r="Q121" s="30">
        <f t="shared" si="7"/>
        <v>0</v>
      </c>
      <c r="R121" s="30" t="str">
        <f>TEXT(Table2[[#This Row],[date]],"dd-mmm-yyyy")</f>
        <v>30-Apr-2018</v>
      </c>
    </row>
    <row r="122" spans="1:18" x14ac:dyDescent="0.25">
      <c r="A122" s="27">
        <v>43221</v>
      </c>
      <c r="B122" s="6" t="str">
        <f t="shared" si="9"/>
        <v>01 Tue</v>
      </c>
      <c r="C122" s="6" t="str">
        <f>TEXT(Table2[[#This Row],[date]],"mmm")</f>
        <v>May</v>
      </c>
      <c r="D122" s="30">
        <f>YEAR(Table2[[#This Row],[date]])</f>
        <v>2018</v>
      </c>
      <c r="E122" s="30">
        <v>9826</v>
      </c>
      <c r="F122" s="30">
        <v>3.1724999999999999</v>
      </c>
      <c r="G122" s="30">
        <v>7.213883</v>
      </c>
      <c r="H122" s="30">
        <v>3.071111111111112</v>
      </c>
      <c r="I122" s="30">
        <v>1.1399999999999999</v>
      </c>
      <c r="J122" s="30">
        <v>5.5921059999999994</v>
      </c>
      <c r="K122" s="30">
        <f>Table2[[#This Row],[km]]/Table2[[#This Row],[steps]]*1000*3.28084</f>
        <v>2.4086704561082839</v>
      </c>
      <c r="L122" s="31">
        <f>IF(Table2[[#This Row],[km_walking]]&gt;3,Table2[[#This Row],[km_walking]]/Table2[[#This Row],[hours_walking]],"")</f>
        <v>4.905356140350877</v>
      </c>
      <c r="M122" s="30">
        <f t="shared" si="10"/>
        <v>0</v>
      </c>
      <c r="N122" s="30">
        <f t="shared" si="6"/>
        <v>0</v>
      </c>
      <c r="O122" s="30">
        <f t="shared" si="8"/>
        <v>0</v>
      </c>
      <c r="P122" s="30">
        <f>IFERROR(IF(Table2[[#This Row],[break]]=0,0,P121+1),1)</f>
        <v>0</v>
      </c>
      <c r="Q122" s="30">
        <f t="shared" si="7"/>
        <v>0</v>
      </c>
      <c r="R122" s="30" t="str">
        <f>TEXT(Table2[[#This Row],[date]],"dd-mmm-yyyy")</f>
        <v>01-May-2018</v>
      </c>
    </row>
    <row r="123" spans="1:18" x14ac:dyDescent="0.25">
      <c r="A123" s="27">
        <v>43222</v>
      </c>
      <c r="B123" s="6" t="str">
        <f t="shared" si="9"/>
        <v>02 Wed</v>
      </c>
      <c r="C123" s="6" t="str">
        <f>TEXT(Table2[[#This Row],[date]],"mmm")</f>
        <v>May</v>
      </c>
      <c r="D123" s="30">
        <f>YEAR(Table2[[#This Row],[date]])</f>
        <v>2018</v>
      </c>
      <c r="E123" s="30">
        <v>8735</v>
      </c>
      <c r="F123" s="30">
        <v>2.4869444444444442</v>
      </c>
      <c r="G123" s="30">
        <v>7.3706242000000008</v>
      </c>
      <c r="H123" s="30">
        <v>2.4869444444444442</v>
      </c>
      <c r="I123" s="30">
        <v>1.2911111111111111</v>
      </c>
      <c r="J123" s="30">
        <v>6.5845599999999997</v>
      </c>
      <c r="K123" s="30">
        <f>Table2[[#This Row],[km]]/Table2[[#This Row],[steps]]*1000*3.28084</f>
        <v>2.7683845106271328</v>
      </c>
      <c r="L123" s="31">
        <f>IF(Table2[[#This Row],[km_walking]]&gt;3,Table2[[#This Row],[km_walking]]/Table2[[#This Row],[hours_walking]],"")</f>
        <v>5.0999173838209986</v>
      </c>
      <c r="M123" s="30">
        <f t="shared" si="10"/>
        <v>0</v>
      </c>
      <c r="N123" s="30">
        <f t="shared" si="6"/>
        <v>0</v>
      </c>
      <c r="O123" s="30">
        <f t="shared" si="8"/>
        <v>0</v>
      </c>
      <c r="P123" s="30">
        <f>IFERROR(IF(Table2[[#This Row],[break]]=0,0,P122+1),1)</f>
        <v>0</v>
      </c>
      <c r="Q123" s="30">
        <f t="shared" si="7"/>
        <v>1</v>
      </c>
      <c r="R123" s="30" t="str">
        <f>TEXT(Table2[[#This Row],[date]],"dd-mmm-yyyy")</f>
        <v>02-May-2018</v>
      </c>
    </row>
    <row r="124" spans="1:18" x14ac:dyDescent="0.25">
      <c r="A124" s="27">
        <v>43223</v>
      </c>
      <c r="B124" s="6" t="str">
        <f t="shared" si="9"/>
        <v>03 Thu</v>
      </c>
      <c r="C124" s="6" t="str">
        <f>TEXT(Table2[[#This Row],[date]],"mmm")</f>
        <v>May</v>
      </c>
      <c r="D124" s="30">
        <f>YEAR(Table2[[#This Row],[date]])</f>
        <v>2018</v>
      </c>
      <c r="E124" s="30">
        <v>1367</v>
      </c>
      <c r="F124" s="30">
        <v>2.874166666666667</v>
      </c>
      <c r="G124" s="30">
        <v>0.89288237999999986</v>
      </c>
      <c r="H124" s="30">
        <v>2.7713888888888891</v>
      </c>
      <c r="I124" s="30">
        <v>9.6388888888888885E-2</v>
      </c>
      <c r="J124" s="30">
        <v>0.27590999999999999</v>
      </c>
      <c r="K124" s="30">
        <f>Table2[[#This Row],[km]]/Table2[[#This Row],[steps]]*1000*3.28084</f>
        <v>2.1429438387704463</v>
      </c>
      <c r="L124" s="31" t="str">
        <f>IF(Table2[[#This Row],[km_walking]]&gt;3,Table2[[#This Row],[km_walking]]/Table2[[#This Row],[hours_walking]],"")</f>
        <v/>
      </c>
      <c r="M124" s="30">
        <f t="shared" si="10"/>
        <v>0</v>
      </c>
      <c r="N124" s="30">
        <f t="shared" si="6"/>
        <v>0</v>
      </c>
      <c r="O124" s="30">
        <f t="shared" si="8"/>
        <v>1</v>
      </c>
      <c r="P124" s="30">
        <f>IFERROR(IF(Table2[[#This Row],[break]]=0,0,P123+1),1)</f>
        <v>1</v>
      </c>
      <c r="Q124" s="30">
        <f t="shared" si="7"/>
        <v>0</v>
      </c>
      <c r="R124" s="30" t="str">
        <f>TEXT(Table2[[#This Row],[date]],"dd-mmm-yyyy")</f>
        <v>03-May-2018</v>
      </c>
    </row>
    <row r="125" spans="1:18" x14ac:dyDescent="0.25">
      <c r="A125" s="27">
        <v>43224</v>
      </c>
      <c r="B125" s="6" t="str">
        <f t="shared" si="9"/>
        <v>04 Fri</v>
      </c>
      <c r="C125" s="6" t="str">
        <f>TEXT(Table2[[#This Row],[date]],"mmm")</f>
        <v>May</v>
      </c>
      <c r="D125" s="30">
        <f>YEAR(Table2[[#This Row],[date]])</f>
        <v>2018</v>
      </c>
      <c r="E125" s="30">
        <v>12458</v>
      </c>
      <c r="F125" s="30">
        <v>3.1213888888888879</v>
      </c>
      <c r="G125" s="30">
        <v>9.3271592400000003</v>
      </c>
      <c r="H125" s="30">
        <v>3.1213888888888879</v>
      </c>
      <c r="I125" s="30">
        <v>1.868611111111111</v>
      </c>
      <c r="J125" s="30">
        <v>8.9764939999999989</v>
      </c>
      <c r="K125" s="30">
        <f>Table2[[#This Row],[km]]/Table2[[#This Row],[steps]]*1000*3.28084</f>
        <v>2.4563266271441324</v>
      </c>
      <c r="L125" s="31">
        <f>IF(Table2[[#This Row],[km_walking]]&gt;3,Table2[[#This Row],[km_walking]]/Table2[[#This Row],[hours_walking]],"")</f>
        <v>4.803832079678906</v>
      </c>
      <c r="M125" s="30">
        <f t="shared" si="10"/>
        <v>1</v>
      </c>
      <c r="N125" s="30">
        <f t="shared" si="6"/>
        <v>0</v>
      </c>
      <c r="O125" s="30">
        <f t="shared" si="8"/>
        <v>0</v>
      </c>
      <c r="P125" s="30">
        <f>IFERROR(IF(Table2[[#This Row],[break]]=0,0,P124+1),1)</f>
        <v>0</v>
      </c>
      <c r="Q125" s="30">
        <f t="shared" si="7"/>
        <v>0</v>
      </c>
      <c r="R125" s="30" t="str">
        <f>TEXT(Table2[[#This Row],[date]],"dd-mmm-yyyy")</f>
        <v>04-May-2018</v>
      </c>
    </row>
    <row r="126" spans="1:18" x14ac:dyDescent="0.25">
      <c r="A126" s="27">
        <v>43225</v>
      </c>
      <c r="B126" s="6" t="str">
        <f t="shared" si="9"/>
        <v>05 Sat</v>
      </c>
      <c r="C126" s="6" t="str">
        <f>TEXT(Table2[[#This Row],[date]],"mmm")</f>
        <v>May</v>
      </c>
      <c r="D126" s="30">
        <f>YEAR(Table2[[#This Row],[date]])</f>
        <v>2018</v>
      </c>
      <c r="E126" s="30">
        <v>13188</v>
      </c>
      <c r="F126" s="30">
        <v>3.1986111111111111</v>
      </c>
      <c r="G126" s="30">
        <v>9.7983517500000019</v>
      </c>
      <c r="H126" s="30">
        <v>3.1986111111111111</v>
      </c>
      <c r="I126" s="30">
        <v>1.9894444444444439</v>
      </c>
      <c r="J126" s="30">
        <v>9.3793849999999992</v>
      </c>
      <c r="K126" s="30">
        <f>Table2[[#This Row],[km]]/Table2[[#This Row],[steps]]*1000*3.28084</f>
        <v>2.4375814646246594</v>
      </c>
      <c r="L126" s="31">
        <f>IF(Table2[[#This Row],[km_walking]]&gt;3,Table2[[#This Row],[km_walking]]/Table2[[#This Row],[hours_walking]],"")</f>
        <v>4.7145749790561302</v>
      </c>
      <c r="M126" s="30">
        <f t="shared" si="10"/>
        <v>1</v>
      </c>
      <c r="N126" s="30">
        <f t="shared" si="6"/>
        <v>0</v>
      </c>
      <c r="O126" s="30">
        <f t="shared" si="8"/>
        <v>0</v>
      </c>
      <c r="P126" s="30">
        <f>IFERROR(IF(Table2[[#This Row],[break]]=0,0,P125+1),1)</f>
        <v>0</v>
      </c>
      <c r="Q126" s="30">
        <f t="shared" si="7"/>
        <v>0</v>
      </c>
      <c r="R126" s="30" t="str">
        <f>TEXT(Table2[[#This Row],[date]],"dd-mmm-yyyy")</f>
        <v>05-May-2018</v>
      </c>
    </row>
    <row r="127" spans="1:18" x14ac:dyDescent="0.25">
      <c r="A127" s="27">
        <v>43226</v>
      </c>
      <c r="B127" s="6" t="str">
        <f t="shared" si="9"/>
        <v>06 Sun</v>
      </c>
      <c r="C127" s="6" t="str">
        <f>TEXT(Table2[[#This Row],[date]],"mmm")</f>
        <v>May</v>
      </c>
      <c r="D127" s="30">
        <f>YEAR(Table2[[#This Row],[date]])</f>
        <v>2018</v>
      </c>
      <c r="E127" s="30">
        <v>12896</v>
      </c>
      <c r="F127" s="30">
        <v>3.6616666666666671</v>
      </c>
      <c r="G127" s="30">
        <v>10.404566383000001</v>
      </c>
      <c r="H127" s="30">
        <v>3.580555555555557</v>
      </c>
      <c r="I127" s="30">
        <v>1.824444444444445</v>
      </c>
      <c r="J127" s="30">
        <v>9.7028529999999993</v>
      </c>
      <c r="K127" s="30">
        <f>Table2[[#This Row],[km]]/Table2[[#This Row],[steps]]*1000*3.28084</f>
        <v>2.6470004320720939</v>
      </c>
      <c r="L127" s="31">
        <f>IF(Table2[[#This Row],[km_walking]]&gt;3,Table2[[#This Row],[km_walking]]/Table2[[#This Row],[hours_walking]],"")</f>
        <v>5.318250730816076</v>
      </c>
      <c r="M127" s="30">
        <f t="shared" si="10"/>
        <v>1</v>
      </c>
      <c r="N127" s="30">
        <f t="shared" si="6"/>
        <v>0</v>
      </c>
      <c r="O127" s="30">
        <f t="shared" si="8"/>
        <v>0</v>
      </c>
      <c r="P127" s="30">
        <f>IFERROR(IF(Table2[[#This Row],[break]]=0,0,P126+1),1)</f>
        <v>0</v>
      </c>
      <c r="Q127" s="30">
        <f t="shared" si="7"/>
        <v>1</v>
      </c>
      <c r="R127" s="30" t="str">
        <f>TEXT(Table2[[#This Row],[date]],"dd-mmm-yyyy")</f>
        <v>06-May-2018</v>
      </c>
    </row>
    <row r="128" spans="1:18" x14ac:dyDescent="0.25">
      <c r="A128" s="27">
        <v>43227</v>
      </c>
      <c r="B128" s="6" t="str">
        <f t="shared" si="9"/>
        <v>07 Mon</v>
      </c>
      <c r="C128" s="6" t="str">
        <f>TEXT(Table2[[#This Row],[date]],"mmm")</f>
        <v>May</v>
      </c>
      <c r="D128" s="30">
        <f>YEAR(Table2[[#This Row],[date]])</f>
        <v>2018</v>
      </c>
      <c r="E128" s="30">
        <v>6393</v>
      </c>
      <c r="F128" s="30">
        <v>4.221111111111111</v>
      </c>
      <c r="G128" s="30">
        <v>5.1104494799999998</v>
      </c>
      <c r="H128" s="30">
        <v>4.221111111111111</v>
      </c>
      <c r="I128" s="30">
        <v>0.68222222222222217</v>
      </c>
      <c r="J128" s="30">
        <v>3.07266146</v>
      </c>
      <c r="K128" s="30">
        <f>Table2[[#This Row],[km]]/Table2[[#This Row],[steps]]*1000*3.28084</f>
        <v>2.6226446225501641</v>
      </c>
      <c r="L128" s="31">
        <f>IF(Table2[[#This Row],[km_walking]]&gt;3,Table2[[#This Row],[km_walking]]/Table2[[#This Row],[hours_walking]],"")</f>
        <v>4.50390116286645</v>
      </c>
      <c r="M128" s="30">
        <f t="shared" si="10"/>
        <v>0</v>
      </c>
      <c r="N128" s="30">
        <f t="shared" si="6"/>
        <v>0</v>
      </c>
      <c r="O128" s="30">
        <f t="shared" si="8"/>
        <v>0</v>
      </c>
      <c r="P128" s="30">
        <f>IFERROR(IF(Table2[[#This Row],[break]]=0,0,P127+1),1)</f>
        <v>0</v>
      </c>
      <c r="Q128" s="30">
        <f t="shared" si="7"/>
        <v>0</v>
      </c>
      <c r="R128" s="30" t="str">
        <f>TEXT(Table2[[#This Row],[date]],"dd-mmm-yyyy")</f>
        <v>07-May-2018</v>
      </c>
    </row>
    <row r="129" spans="1:18" x14ac:dyDescent="0.25">
      <c r="A129" s="27">
        <v>43228</v>
      </c>
      <c r="B129" s="6" t="str">
        <f t="shared" si="9"/>
        <v>08 Tue</v>
      </c>
      <c r="C129" s="6" t="str">
        <f>TEXT(Table2[[#This Row],[date]],"mmm")</f>
        <v>May</v>
      </c>
      <c r="D129" s="30">
        <f>YEAR(Table2[[#This Row],[date]])</f>
        <v>2018</v>
      </c>
      <c r="E129" s="30">
        <v>12359</v>
      </c>
      <c r="F129" s="30">
        <v>3.9350000000000009</v>
      </c>
      <c r="G129" s="30">
        <v>9.7336173600000002</v>
      </c>
      <c r="H129" s="30">
        <v>3.9350000000000009</v>
      </c>
      <c r="I129" s="30">
        <v>1.8736111111111109</v>
      </c>
      <c r="J129" s="30">
        <v>8.6585260000000002</v>
      </c>
      <c r="K129" s="30">
        <f>Table2[[#This Row],[km]]/Table2[[#This Row],[steps]]*1000*3.28084</f>
        <v>2.5839017055896432</v>
      </c>
      <c r="L129" s="31">
        <f>IF(Table2[[#This Row],[km_walking]]&gt;3,Table2[[#This Row],[km_walking]]/Table2[[#This Row],[hours_walking]],"")</f>
        <v>4.6213037212750194</v>
      </c>
      <c r="M129" s="30">
        <f t="shared" si="10"/>
        <v>1</v>
      </c>
      <c r="N129" s="30">
        <f t="shared" si="6"/>
        <v>0</v>
      </c>
      <c r="O129" s="30">
        <f t="shared" si="8"/>
        <v>0</v>
      </c>
      <c r="P129" s="30">
        <f>IFERROR(IF(Table2[[#This Row],[break]]=0,0,P128+1),1)</f>
        <v>0</v>
      </c>
      <c r="Q129" s="30">
        <f t="shared" si="7"/>
        <v>0</v>
      </c>
      <c r="R129" s="30" t="str">
        <f>TEXT(Table2[[#This Row],[date]],"dd-mmm-yyyy")</f>
        <v>08-May-2018</v>
      </c>
    </row>
    <row r="130" spans="1:18" x14ac:dyDescent="0.25">
      <c r="A130" s="27">
        <v>43229</v>
      </c>
      <c r="B130" s="6" t="str">
        <f t="shared" si="9"/>
        <v>09 Wed</v>
      </c>
      <c r="C130" s="6" t="str">
        <f>TEXT(Table2[[#This Row],[date]],"mmm")</f>
        <v>May</v>
      </c>
      <c r="D130" s="30">
        <f>YEAR(Table2[[#This Row],[date]])</f>
        <v>2018</v>
      </c>
      <c r="E130" s="30">
        <v>5778</v>
      </c>
      <c r="F130" s="30">
        <v>2.9508333333333341</v>
      </c>
      <c r="G130" s="30">
        <v>4.4828802800000007</v>
      </c>
      <c r="H130" s="30">
        <v>2.9508333333333341</v>
      </c>
      <c r="I130" s="30">
        <v>0.58611111111111114</v>
      </c>
      <c r="J130" s="30">
        <v>2.4093589999999998</v>
      </c>
      <c r="K130" s="30">
        <f>Table2[[#This Row],[km]]/Table2[[#This Row],[steps]]*1000*3.28084</f>
        <v>2.5454504911448947</v>
      </c>
      <c r="L130" s="31" t="str">
        <f>IF(Table2[[#This Row],[km_walking]]&gt;3,Table2[[#This Row],[km_walking]]/Table2[[#This Row],[hours_walking]],"")</f>
        <v/>
      </c>
      <c r="M130" s="30">
        <f t="shared" si="10"/>
        <v>0</v>
      </c>
      <c r="N130" s="30">
        <f t="shared" ref="N130:N193" si="11">IF(E130&gt;=20000,1,0)</f>
        <v>0</v>
      </c>
      <c r="O130" s="30">
        <f t="shared" si="8"/>
        <v>0</v>
      </c>
      <c r="P130" s="30">
        <f>IFERROR(IF(Table2[[#This Row],[break]]=0,0,P129+1),1)</f>
        <v>0</v>
      </c>
      <c r="Q130" s="30">
        <f t="shared" ref="Q130:Q193" si="12">IFERROR(IF(J130/I130&gt;5,1,0),0)</f>
        <v>0</v>
      </c>
      <c r="R130" s="30" t="str">
        <f>TEXT(Table2[[#This Row],[date]],"dd-mmm-yyyy")</f>
        <v>09-May-2018</v>
      </c>
    </row>
    <row r="131" spans="1:18" x14ac:dyDescent="0.25">
      <c r="A131" s="27">
        <v>43230</v>
      </c>
      <c r="B131" s="6" t="str">
        <f t="shared" si="9"/>
        <v>10 Thu</v>
      </c>
      <c r="C131" s="6" t="str">
        <f>TEXT(Table2[[#This Row],[date]],"mmm")</f>
        <v>May</v>
      </c>
      <c r="D131" s="30">
        <f>YEAR(Table2[[#This Row],[date]])</f>
        <v>2018</v>
      </c>
      <c r="E131" s="30">
        <v>13693</v>
      </c>
      <c r="F131" s="30">
        <v>5.2272222222222222</v>
      </c>
      <c r="G131" s="30">
        <v>10.6169779</v>
      </c>
      <c r="H131" s="30">
        <v>5.224444444444444</v>
      </c>
      <c r="I131" s="30">
        <v>1.4463888888888889</v>
      </c>
      <c r="J131" s="30">
        <v>6.0476644000000004</v>
      </c>
      <c r="K131" s="30">
        <f>Table2[[#This Row],[km]]/Table2[[#This Row],[steps]]*1000*3.28084</f>
        <v>2.5438257338374353</v>
      </c>
      <c r="L131" s="31">
        <f>IF(Table2[[#This Row],[km_walking]]&gt;3,Table2[[#This Row],[km_walking]]/Table2[[#This Row],[hours_walking]],"")</f>
        <v>4.1812160245822936</v>
      </c>
      <c r="M131" s="30">
        <f t="shared" si="10"/>
        <v>1</v>
      </c>
      <c r="N131" s="30">
        <f t="shared" si="11"/>
        <v>0</v>
      </c>
      <c r="O131" s="30">
        <f t="shared" si="8"/>
        <v>0</v>
      </c>
      <c r="P131" s="30">
        <f>IFERROR(IF(Table2[[#This Row],[break]]=0,0,P130+1),1)</f>
        <v>0</v>
      </c>
      <c r="Q131" s="30">
        <f t="shared" si="12"/>
        <v>0</v>
      </c>
      <c r="R131" s="30" t="str">
        <f>TEXT(Table2[[#This Row],[date]],"dd-mmm-yyyy")</f>
        <v>10-May-2018</v>
      </c>
    </row>
    <row r="132" spans="1:18" x14ac:dyDescent="0.25">
      <c r="A132" s="27">
        <v>43231</v>
      </c>
      <c r="B132" s="6" t="str">
        <f t="shared" si="9"/>
        <v>11 Fri</v>
      </c>
      <c r="C132" s="6" t="str">
        <f>TEXT(Table2[[#This Row],[date]],"mmm")</f>
        <v>May</v>
      </c>
      <c r="D132" s="30">
        <f>YEAR(Table2[[#This Row],[date]])</f>
        <v>2018</v>
      </c>
      <c r="E132" s="30">
        <v>14932</v>
      </c>
      <c r="F132" s="30">
        <v>5.4941666666666684</v>
      </c>
      <c r="G132" s="30">
        <v>12.0809701</v>
      </c>
      <c r="H132" s="30">
        <v>5.4941666666666684</v>
      </c>
      <c r="I132" s="30">
        <v>2.11</v>
      </c>
      <c r="J132" s="30">
        <v>8.9395498999999976</v>
      </c>
      <c r="K132" s="30">
        <f>Table2[[#This Row],[km]]/Table2[[#This Row],[steps]]*1000*3.28084</f>
        <v>2.6544153457597104</v>
      </c>
      <c r="L132" s="31">
        <f>IF(Table2[[#This Row],[km_walking]]&gt;3,Table2[[#This Row],[km_walking]]/Table2[[#This Row],[hours_walking]],"")</f>
        <v>4.2367535071090039</v>
      </c>
      <c r="M132" s="30">
        <f t="shared" si="10"/>
        <v>1</v>
      </c>
      <c r="N132" s="30">
        <f t="shared" si="11"/>
        <v>0</v>
      </c>
      <c r="O132" s="30">
        <f t="shared" si="8"/>
        <v>0</v>
      </c>
      <c r="P132" s="30">
        <f>IFERROR(IF(Table2[[#This Row],[break]]=0,0,P131+1),1)</f>
        <v>0</v>
      </c>
      <c r="Q132" s="30">
        <f t="shared" si="12"/>
        <v>0</v>
      </c>
      <c r="R132" s="30" t="str">
        <f>TEXT(Table2[[#This Row],[date]],"dd-mmm-yyyy")</f>
        <v>11-May-2018</v>
      </c>
    </row>
    <row r="133" spans="1:18" x14ac:dyDescent="0.25">
      <c r="A133" s="27">
        <v>43232</v>
      </c>
      <c r="B133" s="6" t="str">
        <f t="shared" si="9"/>
        <v>12 Sat</v>
      </c>
      <c r="C133" s="6" t="str">
        <f>TEXT(Table2[[#This Row],[date]],"mmm")</f>
        <v>May</v>
      </c>
      <c r="D133" s="30">
        <f>YEAR(Table2[[#This Row],[date]])</f>
        <v>2018</v>
      </c>
      <c r="E133" s="30">
        <v>15974</v>
      </c>
      <c r="F133" s="30">
        <v>4.7024999999999997</v>
      </c>
      <c r="G133" s="30">
        <v>12.61785419000001</v>
      </c>
      <c r="H133" s="30">
        <v>4.7024999999999997</v>
      </c>
      <c r="I133" s="30">
        <v>2.1561111111111111</v>
      </c>
      <c r="J133" s="30">
        <v>9.3928516999999996</v>
      </c>
      <c r="K133" s="30">
        <f>Table2[[#This Row],[km]]/Table2[[#This Row],[steps]]*1000*3.28084</f>
        <v>2.591533788701617</v>
      </c>
      <c r="L133" s="31">
        <f>IF(Table2[[#This Row],[km_walking]]&gt;3,Table2[[#This Row],[km_walking]]/Table2[[#This Row],[hours_walking]],"")</f>
        <v>4.3563857407884568</v>
      </c>
      <c r="M133" s="30">
        <f t="shared" si="10"/>
        <v>1</v>
      </c>
      <c r="N133" s="30">
        <f t="shared" si="11"/>
        <v>0</v>
      </c>
      <c r="O133" s="30">
        <f t="shared" si="8"/>
        <v>0</v>
      </c>
      <c r="P133" s="30">
        <f>IFERROR(IF(Table2[[#This Row],[break]]=0,0,P132+1),1)</f>
        <v>0</v>
      </c>
      <c r="Q133" s="30">
        <f t="shared" si="12"/>
        <v>0</v>
      </c>
      <c r="R133" s="30" t="str">
        <f>TEXT(Table2[[#This Row],[date]],"dd-mmm-yyyy")</f>
        <v>12-May-2018</v>
      </c>
    </row>
    <row r="134" spans="1:18" x14ac:dyDescent="0.25">
      <c r="A134" s="27">
        <v>43233</v>
      </c>
      <c r="B134" s="6" t="str">
        <f t="shared" si="9"/>
        <v>13 Sun</v>
      </c>
      <c r="C134" s="6" t="str">
        <f>TEXT(Table2[[#This Row],[date]],"mmm")</f>
        <v>May</v>
      </c>
      <c r="D134" s="30">
        <f>YEAR(Table2[[#This Row],[date]])</f>
        <v>2018</v>
      </c>
      <c r="E134" s="30">
        <v>14659</v>
      </c>
      <c r="F134" s="30">
        <v>5.3183333333333316</v>
      </c>
      <c r="G134" s="30">
        <v>12.64658217</v>
      </c>
      <c r="H134" s="30">
        <v>5.3183333333333316</v>
      </c>
      <c r="I134" s="30">
        <v>1.7941666666666669</v>
      </c>
      <c r="J134" s="30">
        <v>9.4672101999999985</v>
      </c>
      <c r="K134" s="30">
        <f>Table2[[#This Row],[km]]/Table2[[#This Row],[steps]]*1000*3.28084</f>
        <v>2.8304395010998564</v>
      </c>
      <c r="L134" s="31">
        <f>IF(Table2[[#This Row],[km_walking]]&gt;3,Table2[[#This Row],[km_walking]]/Table2[[#This Row],[hours_walking]],"")</f>
        <v>5.2766615141662783</v>
      </c>
      <c r="M134" s="30">
        <f t="shared" si="10"/>
        <v>1</v>
      </c>
      <c r="N134" s="30">
        <f t="shared" si="11"/>
        <v>0</v>
      </c>
      <c r="O134" s="30">
        <f t="shared" ref="O134:O197" si="13">IF(E134&lt;3000,1,0)</f>
        <v>0</v>
      </c>
      <c r="P134" s="30">
        <f>IFERROR(IF(Table2[[#This Row],[break]]=0,0,P133+1),1)</f>
        <v>0</v>
      </c>
      <c r="Q134" s="30">
        <f t="shared" si="12"/>
        <v>1</v>
      </c>
      <c r="R134" s="30" t="str">
        <f>TEXT(Table2[[#This Row],[date]],"dd-mmm-yyyy")</f>
        <v>13-May-2018</v>
      </c>
    </row>
    <row r="135" spans="1:18" x14ac:dyDescent="0.25">
      <c r="A135" s="27">
        <v>43234</v>
      </c>
      <c r="B135" s="6" t="str">
        <f t="shared" ref="B135:B198" si="14">TEXT(A135,"dd ddd")</f>
        <v>14 Mon</v>
      </c>
      <c r="C135" s="6" t="str">
        <f>TEXT(Table2[[#This Row],[date]],"mmm")</f>
        <v>May</v>
      </c>
      <c r="D135" s="30">
        <f>YEAR(Table2[[#This Row],[date]])</f>
        <v>2018</v>
      </c>
      <c r="E135" s="30">
        <v>9954</v>
      </c>
      <c r="F135" s="30">
        <v>5.346388888888888</v>
      </c>
      <c r="G135" s="30">
        <v>7.4422801100000013</v>
      </c>
      <c r="H135" s="30">
        <v>5.2436111111111101</v>
      </c>
      <c r="I135" s="30">
        <v>0.81222222222222229</v>
      </c>
      <c r="J135" s="30">
        <v>3.6979834999999999</v>
      </c>
      <c r="K135" s="30">
        <f>Table2[[#This Row],[km]]/Table2[[#This Row],[steps]]*1000*3.28084</f>
        <v>2.4529767205236492</v>
      </c>
      <c r="L135" s="31">
        <f>IF(Table2[[#This Row],[km_walking]]&gt;3,Table2[[#This Row],[km_walking]]/Table2[[#This Row],[hours_walking]],"")</f>
        <v>4.5529208618331047</v>
      </c>
      <c r="M135" s="30">
        <f t="shared" ref="M135:M198" si="15">IF(E135&gt;=10000,1,0)</f>
        <v>0</v>
      </c>
      <c r="N135" s="30">
        <f t="shared" si="11"/>
        <v>0</v>
      </c>
      <c r="O135" s="30">
        <f t="shared" si="13"/>
        <v>0</v>
      </c>
      <c r="P135" s="30">
        <f>IFERROR(IF(Table2[[#This Row],[break]]=0,0,P134+1),1)</f>
        <v>0</v>
      </c>
      <c r="Q135" s="30">
        <f t="shared" si="12"/>
        <v>0</v>
      </c>
      <c r="R135" s="30" t="str">
        <f>TEXT(Table2[[#This Row],[date]],"dd-mmm-yyyy")</f>
        <v>14-May-2018</v>
      </c>
    </row>
    <row r="136" spans="1:18" x14ac:dyDescent="0.25">
      <c r="A136" s="27">
        <v>43235</v>
      </c>
      <c r="B136" s="6" t="str">
        <f t="shared" si="14"/>
        <v>15 Tue</v>
      </c>
      <c r="C136" s="6" t="str">
        <f>TEXT(Table2[[#This Row],[date]],"mmm")</f>
        <v>May</v>
      </c>
      <c r="D136" s="30">
        <f>YEAR(Table2[[#This Row],[date]])</f>
        <v>2018</v>
      </c>
      <c r="E136" s="30">
        <v>9316</v>
      </c>
      <c r="F136" s="30">
        <v>7.5672222222222238</v>
      </c>
      <c r="G136" s="30">
        <v>6.9968245499999986</v>
      </c>
      <c r="H136" s="30">
        <v>7.5672222222222238</v>
      </c>
      <c r="I136" s="30">
        <v>0.64722222222222225</v>
      </c>
      <c r="J136" s="30">
        <v>2.767401</v>
      </c>
      <c r="K136" s="30">
        <f>Table2[[#This Row],[km]]/Table2[[#This Row],[steps]]*1000*3.28084</f>
        <v>2.4640899373789176</v>
      </c>
      <c r="L136" s="31" t="str">
        <f>IF(Table2[[#This Row],[km_walking]]&gt;3,Table2[[#This Row],[km_walking]]/Table2[[#This Row],[hours_walking]],"")</f>
        <v/>
      </c>
      <c r="M136" s="30">
        <f t="shared" si="15"/>
        <v>0</v>
      </c>
      <c r="N136" s="30">
        <f t="shared" si="11"/>
        <v>0</v>
      </c>
      <c r="O136" s="30">
        <f t="shared" si="13"/>
        <v>0</v>
      </c>
      <c r="P136" s="30">
        <f>IFERROR(IF(Table2[[#This Row],[break]]=0,0,P135+1),1)</f>
        <v>0</v>
      </c>
      <c r="Q136" s="30">
        <f t="shared" si="12"/>
        <v>0</v>
      </c>
      <c r="R136" s="30" t="str">
        <f>TEXT(Table2[[#This Row],[date]],"dd-mmm-yyyy")</f>
        <v>15-May-2018</v>
      </c>
    </row>
    <row r="137" spans="1:18" x14ac:dyDescent="0.25">
      <c r="A137" s="27">
        <v>43236</v>
      </c>
      <c r="B137" s="6" t="str">
        <f t="shared" si="14"/>
        <v>16 Wed</v>
      </c>
      <c r="C137" s="6" t="str">
        <f>TEXT(Table2[[#This Row],[date]],"mmm")</f>
        <v>May</v>
      </c>
      <c r="D137" s="30">
        <f>YEAR(Table2[[#This Row],[date]])</f>
        <v>2018</v>
      </c>
      <c r="E137" s="30">
        <v>5951</v>
      </c>
      <c r="F137" s="30">
        <v>4.2033333333333323</v>
      </c>
      <c r="G137" s="30">
        <v>4.341655224000001</v>
      </c>
      <c r="H137" s="30">
        <v>4.1630555555555553</v>
      </c>
      <c r="I137" s="30">
        <v>0.54083333333333339</v>
      </c>
      <c r="J137" s="30">
        <v>2.0724103999999999</v>
      </c>
      <c r="K137" s="30">
        <f>Table2[[#This Row],[km]]/Table2[[#This Row],[steps]]*1000*3.28084</f>
        <v>2.3935937027572112</v>
      </c>
      <c r="L137" s="31" t="str">
        <f>IF(Table2[[#This Row],[km_walking]]&gt;3,Table2[[#This Row],[km_walking]]/Table2[[#This Row],[hours_walking]],"")</f>
        <v/>
      </c>
      <c r="M137" s="30">
        <f t="shared" si="15"/>
        <v>0</v>
      </c>
      <c r="N137" s="30">
        <f t="shared" si="11"/>
        <v>0</v>
      </c>
      <c r="O137" s="30">
        <f t="shared" si="13"/>
        <v>0</v>
      </c>
      <c r="P137" s="30">
        <f>IFERROR(IF(Table2[[#This Row],[break]]=0,0,P136+1),1)</f>
        <v>0</v>
      </c>
      <c r="Q137" s="30">
        <f t="shared" si="12"/>
        <v>0</v>
      </c>
      <c r="R137" s="30" t="str">
        <f>TEXT(Table2[[#This Row],[date]],"dd-mmm-yyyy")</f>
        <v>16-May-2018</v>
      </c>
    </row>
    <row r="138" spans="1:18" x14ac:dyDescent="0.25">
      <c r="A138" s="27">
        <v>43237</v>
      </c>
      <c r="B138" s="6" t="str">
        <f t="shared" si="14"/>
        <v>17 Thu</v>
      </c>
      <c r="C138" s="6" t="str">
        <f>TEXT(Table2[[#This Row],[date]],"mmm")</f>
        <v>May</v>
      </c>
      <c r="D138" s="30">
        <f>YEAR(Table2[[#This Row],[date]])</f>
        <v>2018</v>
      </c>
      <c r="E138" s="30">
        <v>13964</v>
      </c>
      <c r="F138" s="30">
        <v>4.5083333333333337</v>
      </c>
      <c r="G138" s="30">
        <v>10.370676209999999</v>
      </c>
      <c r="H138" s="30">
        <v>4.5083333333333337</v>
      </c>
      <c r="I138" s="30">
        <v>1.8213888888888889</v>
      </c>
      <c r="J138" s="30">
        <v>7.7304706000000012</v>
      </c>
      <c r="K138" s="30">
        <f>Table2[[#This Row],[km]]/Table2[[#This Row],[steps]]*1000*3.28084</f>
        <v>2.4365890387293323</v>
      </c>
      <c r="L138" s="31">
        <f>IF(Table2[[#This Row],[km_walking]]&gt;3,Table2[[#This Row],[km_walking]]/Table2[[#This Row],[hours_walking]],"")</f>
        <v>4.2442724050632918</v>
      </c>
      <c r="M138" s="30">
        <f t="shared" si="15"/>
        <v>1</v>
      </c>
      <c r="N138" s="30">
        <f t="shared" si="11"/>
        <v>0</v>
      </c>
      <c r="O138" s="30">
        <f t="shared" si="13"/>
        <v>0</v>
      </c>
      <c r="P138" s="30">
        <f>IFERROR(IF(Table2[[#This Row],[break]]=0,0,P137+1),1)</f>
        <v>0</v>
      </c>
      <c r="Q138" s="30">
        <f t="shared" si="12"/>
        <v>0</v>
      </c>
      <c r="R138" s="30" t="str">
        <f>TEXT(Table2[[#This Row],[date]],"dd-mmm-yyyy")</f>
        <v>17-May-2018</v>
      </c>
    </row>
    <row r="139" spans="1:18" x14ac:dyDescent="0.25">
      <c r="A139" s="27">
        <v>43238</v>
      </c>
      <c r="B139" s="6" t="str">
        <f t="shared" si="14"/>
        <v>18 Fri</v>
      </c>
      <c r="C139" s="6" t="str">
        <f>TEXT(Table2[[#This Row],[date]],"mmm")</f>
        <v>May</v>
      </c>
      <c r="D139" s="30">
        <f>YEAR(Table2[[#This Row],[date]])</f>
        <v>2018</v>
      </c>
      <c r="E139" s="30">
        <v>10617</v>
      </c>
      <c r="F139" s="30">
        <v>4.5963888888888906</v>
      </c>
      <c r="G139" s="30">
        <v>7.6924426000000006</v>
      </c>
      <c r="H139" s="30">
        <v>4.5963888888888906</v>
      </c>
      <c r="I139" s="30">
        <v>1.3344444444444441</v>
      </c>
      <c r="J139" s="30">
        <v>4.5380373000000001</v>
      </c>
      <c r="K139" s="30">
        <f>Table2[[#This Row],[km]]/Table2[[#This Row],[steps]]*1000*3.28084</f>
        <v>2.3771002524050111</v>
      </c>
      <c r="L139" s="31">
        <f>IF(Table2[[#This Row],[km_walking]]&gt;3,Table2[[#This Row],[km_walking]]/Table2[[#This Row],[hours_walking]],"")</f>
        <v>3.4006940632806004</v>
      </c>
      <c r="M139" s="30">
        <f t="shared" si="15"/>
        <v>1</v>
      </c>
      <c r="N139" s="30">
        <f t="shared" si="11"/>
        <v>0</v>
      </c>
      <c r="O139" s="30">
        <f t="shared" si="13"/>
        <v>0</v>
      </c>
      <c r="P139" s="30">
        <f>IFERROR(IF(Table2[[#This Row],[break]]=0,0,P138+1),1)</f>
        <v>0</v>
      </c>
      <c r="Q139" s="30">
        <f t="shared" si="12"/>
        <v>0</v>
      </c>
      <c r="R139" s="30" t="str">
        <f>TEXT(Table2[[#This Row],[date]],"dd-mmm-yyyy")</f>
        <v>18-May-2018</v>
      </c>
    </row>
    <row r="140" spans="1:18" x14ac:dyDescent="0.25">
      <c r="A140" s="27">
        <v>43239</v>
      </c>
      <c r="B140" s="6" t="str">
        <f t="shared" si="14"/>
        <v>19 Sat</v>
      </c>
      <c r="C140" s="6" t="str">
        <f>TEXT(Table2[[#This Row],[date]],"mmm")</f>
        <v>May</v>
      </c>
      <c r="D140" s="30">
        <f>YEAR(Table2[[#This Row],[date]])</f>
        <v>2018</v>
      </c>
      <c r="E140" s="30">
        <v>10389</v>
      </c>
      <c r="F140" s="30">
        <v>3.0169444444444449</v>
      </c>
      <c r="G140" s="30">
        <v>8.1653001599999993</v>
      </c>
      <c r="H140" s="30">
        <v>3.0169444444444449</v>
      </c>
      <c r="I140" s="30">
        <v>1.4491666666666669</v>
      </c>
      <c r="J140" s="30">
        <v>7.303132999999999</v>
      </c>
      <c r="K140" s="30">
        <f>Table2[[#This Row],[km]]/Table2[[#This Row],[steps]]*1000*3.28084</f>
        <v>2.5785969175988446</v>
      </c>
      <c r="L140" s="31">
        <f>IF(Table2[[#This Row],[km_walking]]&gt;3,Table2[[#This Row],[km_walking]]/Table2[[#This Row],[hours_walking]],"")</f>
        <v>5.039539735480159</v>
      </c>
      <c r="M140" s="30">
        <f t="shared" si="15"/>
        <v>1</v>
      </c>
      <c r="N140" s="30">
        <f t="shared" si="11"/>
        <v>0</v>
      </c>
      <c r="O140" s="30">
        <f t="shared" si="13"/>
        <v>0</v>
      </c>
      <c r="P140" s="30">
        <f>IFERROR(IF(Table2[[#This Row],[break]]=0,0,P139+1),1)</f>
        <v>0</v>
      </c>
      <c r="Q140" s="30">
        <f t="shared" si="12"/>
        <v>1</v>
      </c>
      <c r="R140" s="30" t="str">
        <f>TEXT(Table2[[#This Row],[date]],"dd-mmm-yyyy")</f>
        <v>19-May-2018</v>
      </c>
    </row>
    <row r="141" spans="1:18" x14ac:dyDescent="0.25">
      <c r="A141" s="27">
        <v>43240</v>
      </c>
      <c r="B141" s="6" t="str">
        <f t="shared" si="14"/>
        <v>20 Sun</v>
      </c>
      <c r="C141" s="6" t="str">
        <f>TEXT(Table2[[#This Row],[date]],"mmm")</f>
        <v>May</v>
      </c>
      <c r="D141" s="30">
        <f>YEAR(Table2[[#This Row],[date]])</f>
        <v>2018</v>
      </c>
      <c r="E141" s="30">
        <v>9734</v>
      </c>
      <c r="F141" s="30">
        <v>2.6227777777777779</v>
      </c>
      <c r="G141" s="30">
        <v>6.7327609300000004</v>
      </c>
      <c r="H141" s="30">
        <v>2.6227777777777779</v>
      </c>
      <c r="I141" s="30">
        <v>1.3225</v>
      </c>
      <c r="J141" s="30">
        <v>5.8674010000000001</v>
      </c>
      <c r="K141" s="30">
        <f>Table2[[#This Row],[km]]/Table2[[#This Row],[steps]]*1000*3.28084</f>
        <v>2.2692738205856995</v>
      </c>
      <c r="L141" s="31">
        <f>IF(Table2[[#This Row],[km_walking]]&gt;3,Table2[[#This Row],[km_walking]]/Table2[[#This Row],[hours_walking]],"")</f>
        <v>4.4365981096408316</v>
      </c>
      <c r="M141" s="30">
        <f t="shared" si="15"/>
        <v>0</v>
      </c>
      <c r="N141" s="30">
        <f t="shared" si="11"/>
        <v>0</v>
      </c>
      <c r="O141" s="30">
        <f t="shared" si="13"/>
        <v>0</v>
      </c>
      <c r="P141" s="30">
        <f>IFERROR(IF(Table2[[#This Row],[break]]=0,0,P140+1),1)</f>
        <v>0</v>
      </c>
      <c r="Q141" s="30">
        <f t="shared" si="12"/>
        <v>0</v>
      </c>
      <c r="R141" s="30" t="str">
        <f>TEXT(Table2[[#This Row],[date]],"dd-mmm-yyyy")</f>
        <v>20-May-2018</v>
      </c>
    </row>
    <row r="142" spans="1:18" x14ac:dyDescent="0.25">
      <c r="A142" s="27">
        <v>43241</v>
      </c>
      <c r="B142" s="6" t="str">
        <f t="shared" si="14"/>
        <v>21 Mon</v>
      </c>
      <c r="C142" s="6" t="str">
        <f>TEXT(Table2[[#This Row],[date]],"mmm")</f>
        <v>May</v>
      </c>
      <c r="D142" s="30">
        <f>YEAR(Table2[[#This Row],[date]])</f>
        <v>2018</v>
      </c>
      <c r="E142" s="30">
        <v>8523</v>
      </c>
      <c r="F142" s="30">
        <v>2.97</v>
      </c>
      <c r="G142" s="30">
        <v>6.2577527099999992</v>
      </c>
      <c r="H142" s="30">
        <v>2.7663888888888888</v>
      </c>
      <c r="I142" s="30">
        <v>0.98388888888888881</v>
      </c>
      <c r="J142" s="30">
        <v>4.2310549999999996</v>
      </c>
      <c r="K142" s="30">
        <f>Table2[[#This Row],[km]]/Table2[[#This Row],[steps]]*1000*3.28084</f>
        <v>2.4088566703128476</v>
      </c>
      <c r="L142" s="31">
        <f>IF(Table2[[#This Row],[km_walking]]&gt;3,Table2[[#This Row],[km_walking]]/Table2[[#This Row],[hours_walking]],"")</f>
        <v>4.3003382269904007</v>
      </c>
      <c r="M142" s="30">
        <f t="shared" si="15"/>
        <v>0</v>
      </c>
      <c r="N142" s="30">
        <f t="shared" si="11"/>
        <v>0</v>
      </c>
      <c r="O142" s="30">
        <f t="shared" si="13"/>
        <v>0</v>
      </c>
      <c r="P142" s="30">
        <f>IFERROR(IF(Table2[[#This Row],[break]]=0,0,P141+1),1)</f>
        <v>0</v>
      </c>
      <c r="Q142" s="30">
        <f t="shared" si="12"/>
        <v>0</v>
      </c>
      <c r="R142" s="30" t="str">
        <f>TEXT(Table2[[#This Row],[date]],"dd-mmm-yyyy")</f>
        <v>21-May-2018</v>
      </c>
    </row>
    <row r="143" spans="1:18" x14ac:dyDescent="0.25">
      <c r="A143" s="27">
        <v>43242</v>
      </c>
      <c r="B143" s="6" t="str">
        <f t="shared" si="14"/>
        <v>22 Tue</v>
      </c>
      <c r="C143" s="6" t="str">
        <f>TEXT(Table2[[#This Row],[date]],"mmm")</f>
        <v>May</v>
      </c>
      <c r="D143" s="30">
        <f>YEAR(Table2[[#This Row],[date]])</f>
        <v>2018</v>
      </c>
      <c r="E143" s="30">
        <v>8288</v>
      </c>
      <c r="F143" s="30">
        <v>2.9186111111111108</v>
      </c>
      <c r="G143" s="30">
        <v>6.49995878</v>
      </c>
      <c r="H143" s="30">
        <v>2.9186111111111108</v>
      </c>
      <c r="I143" s="30">
        <v>0.99750000000000005</v>
      </c>
      <c r="J143" s="30">
        <v>5.0760100000000001</v>
      </c>
      <c r="K143" s="30">
        <f>Table2[[#This Row],[km]]/Table2[[#This Row],[steps]]*1000*3.28084</f>
        <v>2.5730362890655405</v>
      </c>
      <c r="L143" s="31">
        <f>IF(Table2[[#This Row],[km_walking]]&gt;3,Table2[[#This Row],[km_walking]]/Table2[[#This Row],[hours_walking]],"")</f>
        <v>5.088731829573935</v>
      </c>
      <c r="M143" s="30">
        <f t="shared" si="15"/>
        <v>0</v>
      </c>
      <c r="N143" s="30">
        <f t="shared" si="11"/>
        <v>0</v>
      </c>
      <c r="O143" s="30">
        <f t="shared" si="13"/>
        <v>0</v>
      </c>
      <c r="P143" s="30">
        <f>IFERROR(IF(Table2[[#This Row],[break]]=0,0,P142+1),1)</f>
        <v>0</v>
      </c>
      <c r="Q143" s="30">
        <f t="shared" si="12"/>
        <v>1</v>
      </c>
      <c r="R143" s="30" t="str">
        <f>TEXT(Table2[[#This Row],[date]],"dd-mmm-yyyy")</f>
        <v>22-May-2018</v>
      </c>
    </row>
    <row r="144" spans="1:18" x14ac:dyDescent="0.25">
      <c r="A144" s="27">
        <v>43243</v>
      </c>
      <c r="B144" s="6" t="str">
        <f t="shared" si="14"/>
        <v>23 Wed</v>
      </c>
      <c r="C144" s="6" t="str">
        <f>TEXT(Table2[[#This Row],[date]],"mmm")</f>
        <v>May</v>
      </c>
      <c r="D144" s="30">
        <f>YEAR(Table2[[#This Row],[date]])</f>
        <v>2018</v>
      </c>
      <c r="E144" s="30">
        <v>17288</v>
      </c>
      <c r="F144" s="30">
        <v>7.1641666666666692</v>
      </c>
      <c r="G144" s="30">
        <v>13.47292193</v>
      </c>
      <c r="H144" s="30">
        <v>7.1641666666666692</v>
      </c>
      <c r="I144" s="30">
        <v>2.3216666666666672</v>
      </c>
      <c r="J144" s="30">
        <v>10.301413</v>
      </c>
      <c r="K144" s="30">
        <f>Table2[[#This Row],[km]]/Table2[[#This Row],[steps]]*1000*3.28084</f>
        <v>2.5568313966231604</v>
      </c>
      <c r="L144" s="31">
        <f>IF(Table2[[#This Row],[km_walking]]&gt;3,Table2[[#This Row],[km_walking]]/Table2[[#This Row],[hours_walking]],"")</f>
        <v>4.4370766690595831</v>
      </c>
      <c r="M144" s="30">
        <f t="shared" si="15"/>
        <v>1</v>
      </c>
      <c r="N144" s="30">
        <f t="shared" si="11"/>
        <v>0</v>
      </c>
      <c r="O144" s="30">
        <f t="shared" si="13"/>
        <v>0</v>
      </c>
      <c r="P144" s="30">
        <f>IFERROR(IF(Table2[[#This Row],[break]]=0,0,P143+1),1)</f>
        <v>0</v>
      </c>
      <c r="Q144" s="30">
        <f t="shared" si="12"/>
        <v>0</v>
      </c>
      <c r="R144" s="30" t="str">
        <f>TEXT(Table2[[#This Row],[date]],"dd-mmm-yyyy")</f>
        <v>23-May-2018</v>
      </c>
    </row>
    <row r="145" spans="1:18" x14ac:dyDescent="0.25">
      <c r="A145" s="27">
        <v>43244</v>
      </c>
      <c r="B145" s="6" t="str">
        <f t="shared" si="14"/>
        <v>24 Thu</v>
      </c>
      <c r="C145" s="6" t="str">
        <f>TEXT(Table2[[#This Row],[date]],"mmm")</f>
        <v>May</v>
      </c>
      <c r="D145" s="30">
        <f>YEAR(Table2[[#This Row],[date]])</f>
        <v>2018</v>
      </c>
      <c r="E145" s="30">
        <v>10858</v>
      </c>
      <c r="F145" s="30">
        <v>4.2702777777777792</v>
      </c>
      <c r="G145" s="30">
        <v>9.4923309299999996</v>
      </c>
      <c r="H145" s="30">
        <v>4.2702777777777792</v>
      </c>
      <c r="I145" s="30">
        <v>1.426944444444445</v>
      </c>
      <c r="J145" s="30">
        <v>7.5544557000000001</v>
      </c>
      <c r="K145" s="30">
        <f>Table2[[#This Row],[km]]/Table2[[#This Row],[steps]]*1000*3.28084</f>
        <v>2.868191104105839</v>
      </c>
      <c r="L145" s="31">
        <f>IF(Table2[[#This Row],[km_walking]]&gt;3,Table2[[#This Row],[km_walking]]/Table2[[#This Row],[hours_walking]],"")</f>
        <v>5.2941484368308327</v>
      </c>
      <c r="M145" s="30">
        <f t="shared" si="15"/>
        <v>1</v>
      </c>
      <c r="N145" s="30">
        <f t="shared" si="11"/>
        <v>0</v>
      </c>
      <c r="O145" s="30">
        <f t="shared" si="13"/>
        <v>0</v>
      </c>
      <c r="P145" s="30">
        <f>IFERROR(IF(Table2[[#This Row],[break]]=0,0,P144+1),1)</f>
        <v>0</v>
      </c>
      <c r="Q145" s="30">
        <f t="shared" si="12"/>
        <v>1</v>
      </c>
      <c r="R145" s="30" t="str">
        <f>TEXT(Table2[[#This Row],[date]],"dd-mmm-yyyy")</f>
        <v>24-May-2018</v>
      </c>
    </row>
    <row r="146" spans="1:18" x14ac:dyDescent="0.25">
      <c r="A146" s="27">
        <v>43245</v>
      </c>
      <c r="B146" s="6" t="str">
        <f t="shared" si="14"/>
        <v>25 Fri</v>
      </c>
      <c r="C146" s="6" t="str">
        <f>TEXT(Table2[[#This Row],[date]],"mmm")</f>
        <v>May</v>
      </c>
      <c r="D146" s="30">
        <f>YEAR(Table2[[#This Row],[date]])</f>
        <v>2018</v>
      </c>
      <c r="E146" s="30">
        <v>1505</v>
      </c>
      <c r="F146" s="30">
        <v>1.809722222222222</v>
      </c>
      <c r="G146" s="30">
        <v>1.03258099</v>
      </c>
      <c r="H146" s="30">
        <v>1.809722222222222</v>
      </c>
      <c r="I146" s="30"/>
      <c r="J146" s="30"/>
      <c r="K146" s="30">
        <f>Table2[[#This Row],[km]]/Table2[[#This Row],[steps]]*1000*3.28084</f>
        <v>2.250985392180465</v>
      </c>
      <c r="L146" s="31" t="str">
        <f>IF(Table2[[#This Row],[km_walking]]&gt;3,Table2[[#This Row],[km_walking]]/Table2[[#This Row],[hours_walking]],"")</f>
        <v/>
      </c>
      <c r="M146" s="30">
        <f t="shared" si="15"/>
        <v>0</v>
      </c>
      <c r="N146" s="30">
        <f t="shared" si="11"/>
        <v>0</v>
      </c>
      <c r="O146" s="30">
        <f t="shared" si="13"/>
        <v>1</v>
      </c>
      <c r="P146" s="30">
        <f>IFERROR(IF(Table2[[#This Row],[break]]=0,0,P145+1),1)</f>
        <v>1</v>
      </c>
      <c r="Q146" s="30">
        <f t="shared" si="12"/>
        <v>0</v>
      </c>
      <c r="R146" s="30" t="str">
        <f>TEXT(Table2[[#This Row],[date]],"dd-mmm-yyyy")</f>
        <v>25-May-2018</v>
      </c>
    </row>
    <row r="147" spans="1:18" x14ac:dyDescent="0.25">
      <c r="A147" s="27">
        <v>43246</v>
      </c>
      <c r="B147" s="6" t="str">
        <f t="shared" si="14"/>
        <v>26 Sat</v>
      </c>
      <c r="C147" s="6" t="str">
        <f>TEXT(Table2[[#This Row],[date]],"mmm")</f>
        <v>May</v>
      </c>
      <c r="D147" s="30">
        <f>YEAR(Table2[[#This Row],[date]])</f>
        <v>2018</v>
      </c>
      <c r="E147" s="30">
        <v>12397</v>
      </c>
      <c r="F147" s="30">
        <v>3.1508333333333329</v>
      </c>
      <c r="G147" s="30">
        <v>11.091024920000001</v>
      </c>
      <c r="H147" s="30">
        <v>3.1508333333333329</v>
      </c>
      <c r="I147" s="30">
        <v>1.7905555555555559</v>
      </c>
      <c r="J147" s="30">
        <v>9.650722</v>
      </c>
      <c r="K147" s="30">
        <f>Table2[[#This Row],[km]]/Table2[[#This Row],[steps]]*1000*3.28084</f>
        <v>2.9352164393428088</v>
      </c>
      <c r="L147" s="31">
        <f>IF(Table2[[#This Row],[km_walking]]&gt;3,Table2[[#This Row],[km_walking]]/Table2[[#This Row],[hours_walking]],"")</f>
        <v>5.3897919950356803</v>
      </c>
      <c r="M147" s="30">
        <f t="shared" si="15"/>
        <v>1</v>
      </c>
      <c r="N147" s="30">
        <f t="shared" si="11"/>
        <v>0</v>
      </c>
      <c r="O147" s="30">
        <f t="shared" si="13"/>
        <v>0</v>
      </c>
      <c r="P147" s="30">
        <f>IFERROR(IF(Table2[[#This Row],[break]]=0,0,P146+1),1)</f>
        <v>0</v>
      </c>
      <c r="Q147" s="30">
        <f t="shared" si="12"/>
        <v>1</v>
      </c>
      <c r="R147" s="30" t="str">
        <f>TEXT(Table2[[#This Row],[date]],"dd-mmm-yyyy")</f>
        <v>26-May-2018</v>
      </c>
    </row>
    <row r="148" spans="1:18" x14ac:dyDescent="0.25">
      <c r="A148" s="27">
        <v>43247</v>
      </c>
      <c r="B148" s="6" t="str">
        <f t="shared" si="14"/>
        <v>27 Sun</v>
      </c>
      <c r="C148" s="6" t="str">
        <f>TEXT(Table2[[#This Row],[date]],"mmm")</f>
        <v>May</v>
      </c>
      <c r="D148" s="30">
        <f>YEAR(Table2[[#This Row],[date]])</f>
        <v>2018</v>
      </c>
      <c r="E148" s="30">
        <v>11681</v>
      </c>
      <c r="F148" s="30">
        <v>2.660833333333334</v>
      </c>
      <c r="G148" s="30">
        <v>10.96062272</v>
      </c>
      <c r="H148" s="30">
        <v>2.660833333333334</v>
      </c>
      <c r="I148" s="30">
        <v>1.7647222222222221</v>
      </c>
      <c r="J148" s="30">
        <v>10.207004</v>
      </c>
      <c r="K148" s="30">
        <f>Table2[[#This Row],[km]]/Table2[[#This Row],[steps]]*1000*3.28084</f>
        <v>3.0785077856934167</v>
      </c>
      <c r="L148" s="31">
        <f>IF(Table2[[#This Row],[km_walking]]&gt;3,Table2[[#This Row],[km_walking]]/Table2[[#This Row],[hours_walking]],"")</f>
        <v>5.7839153785613098</v>
      </c>
      <c r="M148" s="30">
        <f t="shared" si="15"/>
        <v>1</v>
      </c>
      <c r="N148" s="30">
        <f t="shared" si="11"/>
        <v>0</v>
      </c>
      <c r="O148" s="30">
        <f t="shared" si="13"/>
        <v>0</v>
      </c>
      <c r="P148" s="30">
        <f>IFERROR(IF(Table2[[#This Row],[break]]=0,0,P147+1),1)</f>
        <v>0</v>
      </c>
      <c r="Q148" s="30">
        <f t="shared" si="12"/>
        <v>1</v>
      </c>
      <c r="R148" s="30" t="str">
        <f>TEXT(Table2[[#This Row],[date]],"dd-mmm-yyyy")</f>
        <v>27-May-2018</v>
      </c>
    </row>
    <row r="149" spans="1:18" x14ac:dyDescent="0.25">
      <c r="A149" s="27">
        <v>43248</v>
      </c>
      <c r="B149" s="6" t="str">
        <f t="shared" si="14"/>
        <v>28 Mon</v>
      </c>
      <c r="C149" s="6" t="str">
        <f>TEXT(Table2[[#This Row],[date]],"mmm")</f>
        <v>May</v>
      </c>
      <c r="D149" s="30">
        <f>YEAR(Table2[[#This Row],[date]])</f>
        <v>2018</v>
      </c>
      <c r="E149" s="30">
        <v>14898</v>
      </c>
      <c r="F149" s="30">
        <v>5.0527777777777754</v>
      </c>
      <c r="G149" s="30">
        <v>13.221209030000001</v>
      </c>
      <c r="H149" s="30">
        <v>5.0527777777777754</v>
      </c>
      <c r="I149" s="30">
        <v>2.0533333333333328</v>
      </c>
      <c r="J149" s="30">
        <v>10.742615600000001</v>
      </c>
      <c r="K149" s="30">
        <f>Table2[[#This Row],[km]]/Table2[[#This Row],[steps]]*1000*3.28084</f>
        <v>2.9115768179611496</v>
      </c>
      <c r="L149" s="31">
        <f>IF(Table2[[#This Row],[km_walking]]&gt;3,Table2[[#This Row],[km_walking]]/Table2[[#This Row],[hours_walking]],"")</f>
        <v>5.2317933116883131</v>
      </c>
      <c r="M149" s="30">
        <f t="shared" si="15"/>
        <v>1</v>
      </c>
      <c r="N149" s="30">
        <f t="shared" si="11"/>
        <v>0</v>
      </c>
      <c r="O149" s="30">
        <f t="shared" si="13"/>
        <v>0</v>
      </c>
      <c r="P149" s="30">
        <f>IFERROR(IF(Table2[[#This Row],[break]]=0,0,P148+1),1)</f>
        <v>0</v>
      </c>
      <c r="Q149" s="30">
        <f t="shared" si="12"/>
        <v>1</v>
      </c>
      <c r="R149" s="30" t="str">
        <f>TEXT(Table2[[#This Row],[date]],"dd-mmm-yyyy")</f>
        <v>28-May-2018</v>
      </c>
    </row>
    <row r="150" spans="1:18" x14ac:dyDescent="0.25">
      <c r="A150" s="27">
        <v>43249</v>
      </c>
      <c r="B150" s="6" t="str">
        <f t="shared" si="14"/>
        <v>29 Tue</v>
      </c>
      <c r="C150" s="6" t="str">
        <f>TEXT(Table2[[#This Row],[date]],"mmm")</f>
        <v>May</v>
      </c>
      <c r="D150" s="30">
        <f>YEAR(Table2[[#This Row],[date]])</f>
        <v>2018</v>
      </c>
      <c r="E150" s="30">
        <v>12000</v>
      </c>
      <c r="F150" s="30">
        <v>4.9675000000000011</v>
      </c>
      <c r="G150" s="30">
        <v>9.6713802720000022</v>
      </c>
      <c r="H150" s="30">
        <v>4.9455555555555568</v>
      </c>
      <c r="I150" s="30">
        <v>1.5872222222222221</v>
      </c>
      <c r="J150" s="30">
        <v>8.1135850000000005</v>
      </c>
      <c r="K150" s="30">
        <f>Table2[[#This Row],[km]]/Table2[[#This Row],[steps]]*1000*3.28084</f>
        <v>2.6441876042990407</v>
      </c>
      <c r="L150" s="31">
        <f>IF(Table2[[#This Row],[km_walking]]&gt;3,Table2[[#This Row],[km_walking]]/Table2[[#This Row],[hours_walking]],"")</f>
        <v>5.1118141407070361</v>
      </c>
      <c r="M150" s="30">
        <f t="shared" si="15"/>
        <v>1</v>
      </c>
      <c r="N150" s="30">
        <f t="shared" si="11"/>
        <v>0</v>
      </c>
      <c r="O150" s="30">
        <f t="shared" si="13"/>
        <v>0</v>
      </c>
      <c r="P150" s="30">
        <f>IFERROR(IF(Table2[[#This Row],[break]]=0,0,P149+1),1)</f>
        <v>0</v>
      </c>
      <c r="Q150" s="30">
        <f t="shared" si="12"/>
        <v>1</v>
      </c>
      <c r="R150" s="30" t="str">
        <f>TEXT(Table2[[#This Row],[date]],"dd-mmm-yyyy")</f>
        <v>29-May-2018</v>
      </c>
    </row>
    <row r="151" spans="1:18" x14ac:dyDescent="0.25">
      <c r="A151" s="27">
        <v>43250</v>
      </c>
      <c r="B151" s="6" t="str">
        <f t="shared" si="14"/>
        <v>30 Wed</v>
      </c>
      <c r="C151" s="6" t="str">
        <f>TEXT(Table2[[#This Row],[date]],"mmm")</f>
        <v>May</v>
      </c>
      <c r="D151" s="30">
        <f>YEAR(Table2[[#This Row],[date]])</f>
        <v>2018</v>
      </c>
      <c r="E151" s="30">
        <v>10217</v>
      </c>
      <c r="F151" s="30">
        <v>4.7713888888888896</v>
      </c>
      <c r="G151" s="30">
        <v>8.1923077699999975</v>
      </c>
      <c r="H151" s="30">
        <v>4.7713888888888896</v>
      </c>
      <c r="I151" s="30">
        <v>1.331388888888889</v>
      </c>
      <c r="J151" s="30">
        <v>6.5946040000000012</v>
      </c>
      <c r="K151" s="30">
        <f>Table2[[#This Row],[km]]/Table2[[#This Row],[steps]]*1000*3.28084</f>
        <v>2.6306793602942933</v>
      </c>
      <c r="L151" s="31">
        <f>IF(Table2[[#This Row],[km_walking]]&gt;3,Table2[[#This Row],[km_walking]]/Table2[[#This Row],[hours_walking]],"")</f>
        <v>4.9531763822240773</v>
      </c>
      <c r="M151" s="30">
        <f t="shared" si="15"/>
        <v>1</v>
      </c>
      <c r="N151" s="30">
        <f t="shared" si="11"/>
        <v>0</v>
      </c>
      <c r="O151" s="30">
        <f t="shared" si="13"/>
        <v>0</v>
      </c>
      <c r="P151" s="30">
        <f>IFERROR(IF(Table2[[#This Row],[break]]=0,0,P150+1),1)</f>
        <v>0</v>
      </c>
      <c r="Q151" s="30">
        <f t="shared" si="12"/>
        <v>0</v>
      </c>
      <c r="R151" s="30" t="str">
        <f>TEXT(Table2[[#This Row],[date]],"dd-mmm-yyyy")</f>
        <v>30-May-2018</v>
      </c>
    </row>
    <row r="152" spans="1:18" x14ac:dyDescent="0.25">
      <c r="A152" s="27">
        <v>43251</v>
      </c>
      <c r="B152" s="6" t="str">
        <f t="shared" si="14"/>
        <v>31 Thu</v>
      </c>
      <c r="C152" s="6" t="str">
        <f>TEXT(Table2[[#This Row],[date]],"mmm")</f>
        <v>May</v>
      </c>
      <c r="D152" s="30">
        <f>YEAR(Table2[[#This Row],[date]])</f>
        <v>2018</v>
      </c>
      <c r="E152" s="30">
        <v>10767</v>
      </c>
      <c r="F152" s="30">
        <v>5.5733333333333333</v>
      </c>
      <c r="G152" s="30">
        <v>8.9375014100000012</v>
      </c>
      <c r="H152" s="30">
        <v>5.5733333333333333</v>
      </c>
      <c r="I152" s="30">
        <v>1.098888888888889</v>
      </c>
      <c r="J152" s="30">
        <v>6.1001499999999993</v>
      </c>
      <c r="K152" s="30">
        <f>Table2[[#This Row],[km]]/Table2[[#This Row],[steps]]*1000*3.28084</f>
        <v>2.7233688238120557</v>
      </c>
      <c r="L152" s="31">
        <f>IF(Table2[[#This Row],[km_walking]]&gt;3,Table2[[#This Row],[km_walking]]/Table2[[#This Row],[hours_walking]],"")</f>
        <v>5.5511981799797763</v>
      </c>
      <c r="M152" s="30">
        <f t="shared" si="15"/>
        <v>1</v>
      </c>
      <c r="N152" s="30">
        <f t="shared" si="11"/>
        <v>0</v>
      </c>
      <c r="O152" s="30">
        <f t="shared" si="13"/>
        <v>0</v>
      </c>
      <c r="P152" s="30">
        <f>IFERROR(IF(Table2[[#This Row],[break]]=0,0,P151+1),1)</f>
        <v>0</v>
      </c>
      <c r="Q152" s="30">
        <f t="shared" si="12"/>
        <v>1</v>
      </c>
      <c r="R152" s="30" t="str">
        <f>TEXT(Table2[[#This Row],[date]],"dd-mmm-yyyy")</f>
        <v>31-May-2018</v>
      </c>
    </row>
    <row r="153" spans="1:18" x14ac:dyDescent="0.25">
      <c r="A153" s="27">
        <v>43252</v>
      </c>
      <c r="B153" s="6" t="str">
        <f t="shared" si="14"/>
        <v>01 Fri</v>
      </c>
      <c r="C153" s="6" t="str">
        <f>TEXT(Table2[[#This Row],[date]],"mmm")</f>
        <v>Jun</v>
      </c>
      <c r="D153" s="30">
        <f>YEAR(Table2[[#This Row],[date]])</f>
        <v>2018</v>
      </c>
      <c r="E153" s="30">
        <v>11507</v>
      </c>
      <c r="F153" s="30">
        <v>4.249722222222224</v>
      </c>
      <c r="G153" s="30">
        <v>9.0460668199999983</v>
      </c>
      <c r="H153" s="30">
        <v>4.249722222222224</v>
      </c>
      <c r="I153" s="30">
        <v>1.6475</v>
      </c>
      <c r="J153" s="30">
        <v>7.3031079999999999</v>
      </c>
      <c r="K153" s="30">
        <f>Table2[[#This Row],[km]]/Table2[[#This Row],[steps]]*1000*3.28084</f>
        <v>2.5791863966045709</v>
      </c>
      <c r="L153" s="31">
        <f>IF(Table2[[#This Row],[km_walking]]&gt;3,Table2[[#This Row],[km_walking]]/Table2[[#This Row],[hours_walking]],"")</f>
        <v>4.4328424886191202</v>
      </c>
      <c r="M153" s="30">
        <f t="shared" si="15"/>
        <v>1</v>
      </c>
      <c r="N153" s="30">
        <f t="shared" si="11"/>
        <v>0</v>
      </c>
      <c r="O153" s="30">
        <f t="shared" si="13"/>
        <v>0</v>
      </c>
      <c r="P153" s="30">
        <f>IFERROR(IF(Table2[[#This Row],[break]]=0,0,P152+1),1)</f>
        <v>0</v>
      </c>
      <c r="Q153" s="30">
        <f t="shared" si="12"/>
        <v>0</v>
      </c>
      <c r="R153" s="30" t="str">
        <f>TEXT(Table2[[#This Row],[date]],"dd-mmm-yyyy")</f>
        <v>01-Jun-2018</v>
      </c>
    </row>
    <row r="154" spans="1:18" x14ac:dyDescent="0.25">
      <c r="A154" s="27">
        <v>43253</v>
      </c>
      <c r="B154" s="6" t="str">
        <f t="shared" si="14"/>
        <v>02 Sat</v>
      </c>
      <c r="C154" s="6" t="str">
        <f>TEXT(Table2[[#This Row],[date]],"mmm")</f>
        <v>Jun</v>
      </c>
      <c r="D154" s="30">
        <f>YEAR(Table2[[#This Row],[date]])</f>
        <v>2018</v>
      </c>
      <c r="E154" s="30">
        <v>14762</v>
      </c>
      <c r="F154" s="30">
        <v>4.8386111111111134</v>
      </c>
      <c r="G154" s="30">
        <v>11.116052010000001</v>
      </c>
      <c r="H154" s="30">
        <v>4.7358333333333347</v>
      </c>
      <c r="I154" s="30">
        <v>1.826944444444444</v>
      </c>
      <c r="J154" s="30">
        <v>8.8638169999999992</v>
      </c>
      <c r="K154" s="30">
        <f>Table2[[#This Row],[km]]/Table2[[#This Row],[steps]]*1000*3.28084</f>
        <v>2.4705316404612114</v>
      </c>
      <c r="L154" s="31">
        <f>IF(Table2[[#This Row],[km_walking]]&gt;3,Table2[[#This Row],[km_walking]]/Table2[[#This Row],[hours_walking]],"")</f>
        <v>4.8517167705640878</v>
      </c>
      <c r="M154" s="30">
        <f t="shared" si="15"/>
        <v>1</v>
      </c>
      <c r="N154" s="30">
        <f t="shared" si="11"/>
        <v>0</v>
      </c>
      <c r="O154" s="30">
        <f t="shared" si="13"/>
        <v>0</v>
      </c>
      <c r="P154" s="30">
        <f>IFERROR(IF(Table2[[#This Row],[break]]=0,0,P153+1),1)</f>
        <v>0</v>
      </c>
      <c r="Q154" s="30">
        <f t="shared" si="12"/>
        <v>0</v>
      </c>
      <c r="R154" s="30" t="str">
        <f>TEXT(Table2[[#This Row],[date]],"dd-mmm-yyyy")</f>
        <v>02-Jun-2018</v>
      </c>
    </row>
    <row r="155" spans="1:18" x14ac:dyDescent="0.25">
      <c r="A155" s="27">
        <v>43254</v>
      </c>
      <c r="B155" s="6" t="str">
        <f t="shared" si="14"/>
        <v>03 Sun</v>
      </c>
      <c r="C155" s="6" t="str">
        <f>TEXT(Table2[[#This Row],[date]],"mmm")</f>
        <v>Jun</v>
      </c>
      <c r="D155" s="30">
        <f>YEAR(Table2[[#This Row],[date]])</f>
        <v>2018</v>
      </c>
      <c r="E155" s="30">
        <v>13588</v>
      </c>
      <c r="F155" s="30">
        <v>3.2511111111111108</v>
      </c>
      <c r="G155" s="30">
        <v>11.931020630000001</v>
      </c>
      <c r="H155" s="30">
        <v>3.2511111111111108</v>
      </c>
      <c r="I155" s="30">
        <v>1.785555555555556</v>
      </c>
      <c r="J155" s="30">
        <v>9.9508719999999986</v>
      </c>
      <c r="K155" s="30">
        <f>Table2[[#This Row],[km]]/Table2[[#This Row],[steps]]*1000*3.28084</f>
        <v>2.8807602092823963</v>
      </c>
      <c r="L155" s="31">
        <f>IF(Table2[[#This Row],[km_walking]]&gt;3,Table2[[#This Row],[km_walking]]/Table2[[#This Row],[hours_walking]],"")</f>
        <v>5.5729836963285599</v>
      </c>
      <c r="M155" s="30">
        <f t="shared" si="15"/>
        <v>1</v>
      </c>
      <c r="N155" s="30">
        <f t="shared" si="11"/>
        <v>0</v>
      </c>
      <c r="O155" s="30">
        <f t="shared" si="13"/>
        <v>0</v>
      </c>
      <c r="P155" s="30">
        <f>IFERROR(IF(Table2[[#This Row],[break]]=0,0,P154+1),1)</f>
        <v>0</v>
      </c>
      <c r="Q155" s="30">
        <f t="shared" si="12"/>
        <v>1</v>
      </c>
      <c r="R155" s="30" t="str">
        <f>TEXT(Table2[[#This Row],[date]],"dd-mmm-yyyy")</f>
        <v>03-Jun-2018</v>
      </c>
    </row>
    <row r="156" spans="1:18" x14ac:dyDescent="0.25">
      <c r="A156" s="27">
        <v>43255</v>
      </c>
      <c r="B156" s="6" t="str">
        <f t="shared" si="14"/>
        <v>04 Mon</v>
      </c>
      <c r="C156" s="6" t="str">
        <f>TEXT(Table2[[#This Row],[date]],"mmm")</f>
        <v>Jun</v>
      </c>
      <c r="D156" s="30">
        <f>YEAR(Table2[[#This Row],[date]])</f>
        <v>2018</v>
      </c>
      <c r="E156" s="30">
        <v>13337</v>
      </c>
      <c r="F156" s="30">
        <v>4.5758333333333354</v>
      </c>
      <c r="G156" s="30">
        <v>11.7541835</v>
      </c>
      <c r="H156" s="30">
        <v>4.5758333333333354</v>
      </c>
      <c r="I156" s="30">
        <v>1.600555555555556</v>
      </c>
      <c r="J156" s="30">
        <v>9.5703049999999994</v>
      </c>
      <c r="K156" s="30">
        <f>Table2[[#This Row],[km]]/Table2[[#This Row],[steps]]*1000*3.28084</f>
        <v>2.8914744990732544</v>
      </c>
      <c r="L156" s="31">
        <f>IF(Table2[[#This Row],[km_walking]]&gt;3,Table2[[#This Row],[km_walking]]/Table2[[#This Row],[hours_walking]],"")</f>
        <v>5.9793644567858362</v>
      </c>
      <c r="M156" s="30">
        <f t="shared" si="15"/>
        <v>1</v>
      </c>
      <c r="N156" s="30">
        <f t="shared" si="11"/>
        <v>0</v>
      </c>
      <c r="O156" s="30">
        <f t="shared" si="13"/>
        <v>0</v>
      </c>
      <c r="P156" s="30">
        <f>IFERROR(IF(Table2[[#This Row],[break]]=0,0,P155+1),1)</f>
        <v>0</v>
      </c>
      <c r="Q156" s="30">
        <f t="shared" si="12"/>
        <v>1</v>
      </c>
      <c r="R156" s="30" t="str">
        <f>TEXT(Table2[[#This Row],[date]],"dd-mmm-yyyy")</f>
        <v>04-Jun-2018</v>
      </c>
    </row>
    <row r="157" spans="1:18" x14ac:dyDescent="0.25">
      <c r="A157" s="27">
        <v>43256</v>
      </c>
      <c r="B157" s="6" t="str">
        <f t="shared" si="14"/>
        <v>05 Tue</v>
      </c>
      <c r="C157" s="6" t="str">
        <f>TEXT(Table2[[#This Row],[date]],"mmm")</f>
        <v>Jun</v>
      </c>
      <c r="D157" s="30">
        <f>YEAR(Table2[[#This Row],[date]])</f>
        <v>2018</v>
      </c>
      <c r="E157" s="30">
        <v>13628</v>
      </c>
      <c r="F157" s="30">
        <v>4.3511111111111127</v>
      </c>
      <c r="G157" s="30">
        <v>11.53548436</v>
      </c>
      <c r="H157" s="30">
        <v>4.3511111111111127</v>
      </c>
      <c r="I157" s="30">
        <v>1.9616666666666669</v>
      </c>
      <c r="J157" s="30">
        <v>10.71433</v>
      </c>
      <c r="K157" s="30">
        <f>Table2[[#This Row],[km]]/Table2[[#This Row],[steps]]*1000*3.28084</f>
        <v>2.777082367747461</v>
      </c>
      <c r="L157" s="31">
        <f>IF(Table2[[#This Row],[km_walking]]&gt;3,Table2[[#This Row],[km_walking]]/Table2[[#This Row],[hours_walking]],"")</f>
        <v>5.461850467289719</v>
      </c>
      <c r="M157" s="30">
        <f t="shared" si="15"/>
        <v>1</v>
      </c>
      <c r="N157" s="30">
        <f t="shared" si="11"/>
        <v>0</v>
      </c>
      <c r="O157" s="30">
        <f t="shared" si="13"/>
        <v>0</v>
      </c>
      <c r="P157" s="30">
        <f>IFERROR(IF(Table2[[#This Row],[break]]=0,0,P156+1),1)</f>
        <v>0</v>
      </c>
      <c r="Q157" s="30">
        <f t="shared" si="12"/>
        <v>1</v>
      </c>
      <c r="R157" s="30" t="str">
        <f>TEXT(Table2[[#This Row],[date]],"dd-mmm-yyyy")</f>
        <v>05-Jun-2018</v>
      </c>
    </row>
    <row r="158" spans="1:18" x14ac:dyDescent="0.25">
      <c r="A158" s="27">
        <v>43257</v>
      </c>
      <c r="B158" s="6" t="str">
        <f t="shared" si="14"/>
        <v>06 Wed</v>
      </c>
      <c r="C158" s="6" t="str">
        <f>TEXT(Table2[[#This Row],[date]],"mmm")</f>
        <v>Jun</v>
      </c>
      <c r="D158" s="30">
        <f>YEAR(Table2[[#This Row],[date]])</f>
        <v>2018</v>
      </c>
      <c r="E158" s="30">
        <v>11622</v>
      </c>
      <c r="F158" s="30">
        <v>2.430277777777778</v>
      </c>
      <c r="G158" s="30">
        <v>10.58124099</v>
      </c>
      <c r="H158" s="30">
        <v>2.430277777777778</v>
      </c>
      <c r="I158" s="30">
        <v>1.776388888888889</v>
      </c>
      <c r="J158" s="30">
        <v>10.411504000000001</v>
      </c>
      <c r="K158" s="30">
        <f>Table2[[#This Row],[km]]/Table2[[#This Row],[steps]]*1000*3.28084</f>
        <v>2.9870382627457923</v>
      </c>
      <c r="L158" s="31">
        <f>IF(Table2[[#This Row],[km_walking]]&gt;3,Table2[[#This Row],[km_walking]]/Table2[[#This Row],[hours_walking]],"")</f>
        <v>5.861049945269742</v>
      </c>
      <c r="M158" s="30">
        <f t="shared" si="15"/>
        <v>1</v>
      </c>
      <c r="N158" s="30">
        <f t="shared" si="11"/>
        <v>0</v>
      </c>
      <c r="O158" s="30">
        <f t="shared" si="13"/>
        <v>0</v>
      </c>
      <c r="P158" s="30">
        <f>IFERROR(IF(Table2[[#This Row],[break]]=0,0,P157+1),1)</f>
        <v>0</v>
      </c>
      <c r="Q158" s="30">
        <f t="shared" si="12"/>
        <v>1</v>
      </c>
      <c r="R158" s="30" t="str">
        <f>TEXT(Table2[[#This Row],[date]],"dd-mmm-yyyy")</f>
        <v>06-Jun-2018</v>
      </c>
    </row>
    <row r="159" spans="1:18" x14ac:dyDescent="0.25">
      <c r="A159" s="27">
        <v>43258</v>
      </c>
      <c r="B159" s="6" t="str">
        <f t="shared" si="14"/>
        <v>07 Thu</v>
      </c>
      <c r="C159" s="6" t="str">
        <f>TEXT(Table2[[#This Row],[date]],"mmm")</f>
        <v>Jun</v>
      </c>
      <c r="D159" s="30">
        <f>YEAR(Table2[[#This Row],[date]])</f>
        <v>2018</v>
      </c>
      <c r="E159" s="30">
        <v>7185</v>
      </c>
      <c r="F159" s="30">
        <v>2.9972222222222231</v>
      </c>
      <c r="G159" s="30">
        <v>6.6951504699999997</v>
      </c>
      <c r="H159" s="30">
        <v>2.973611111111111</v>
      </c>
      <c r="I159" s="30">
        <v>0.8208333333333333</v>
      </c>
      <c r="J159" s="30">
        <v>5.5852969999999997</v>
      </c>
      <c r="K159" s="30">
        <f>Table2[[#This Row],[km]]/Table2[[#This Row],[steps]]*1000*3.28084</f>
        <v>3.0571631827410992</v>
      </c>
      <c r="L159" s="31">
        <f>IF(Table2[[#This Row],[km_walking]]&gt;3,Table2[[#This Row],[km_walking]]/Table2[[#This Row],[hours_walking]],"")</f>
        <v>6.8044227411167508</v>
      </c>
      <c r="M159" s="30">
        <f t="shared" si="15"/>
        <v>0</v>
      </c>
      <c r="N159" s="30">
        <f t="shared" si="11"/>
        <v>0</v>
      </c>
      <c r="O159" s="30">
        <f t="shared" si="13"/>
        <v>0</v>
      </c>
      <c r="P159" s="30">
        <f>IFERROR(IF(Table2[[#This Row],[break]]=0,0,P158+1),1)</f>
        <v>0</v>
      </c>
      <c r="Q159" s="30">
        <f t="shared" si="12"/>
        <v>1</v>
      </c>
      <c r="R159" s="30" t="str">
        <f>TEXT(Table2[[#This Row],[date]],"dd-mmm-yyyy")</f>
        <v>07-Jun-2018</v>
      </c>
    </row>
    <row r="160" spans="1:18" x14ac:dyDescent="0.25">
      <c r="A160" s="27">
        <v>43259</v>
      </c>
      <c r="B160" s="6" t="str">
        <f t="shared" si="14"/>
        <v>08 Fri</v>
      </c>
      <c r="C160" s="6" t="str">
        <f>TEXT(Table2[[#This Row],[date]],"mmm")</f>
        <v>Jun</v>
      </c>
      <c r="D160" s="30">
        <f>YEAR(Table2[[#This Row],[date]])</f>
        <v>2018</v>
      </c>
      <c r="E160" s="30">
        <v>13136</v>
      </c>
      <c r="F160" s="30">
        <v>3.994444444444444</v>
      </c>
      <c r="G160" s="30">
        <v>12.366823678999999</v>
      </c>
      <c r="H160" s="30">
        <v>3.9661111111111111</v>
      </c>
      <c r="I160" s="30">
        <v>1.888333333333333</v>
      </c>
      <c r="J160" s="30">
        <v>11.912079</v>
      </c>
      <c r="K160" s="30">
        <f>Table2[[#This Row],[km]]/Table2[[#This Row],[steps]]*1000*3.28084</f>
        <v>3.0887309530306299</v>
      </c>
      <c r="L160" s="31">
        <f>IF(Table2[[#This Row],[km_walking]]&gt;3,Table2[[#This Row],[km_walking]]/Table2[[#This Row],[hours_walking]],"")</f>
        <v>6.3082501323918816</v>
      </c>
      <c r="M160" s="30">
        <f t="shared" si="15"/>
        <v>1</v>
      </c>
      <c r="N160" s="30">
        <f t="shared" si="11"/>
        <v>0</v>
      </c>
      <c r="O160" s="30">
        <f t="shared" si="13"/>
        <v>0</v>
      </c>
      <c r="P160" s="30">
        <f>IFERROR(IF(Table2[[#This Row],[break]]=0,0,P159+1),1)</f>
        <v>0</v>
      </c>
      <c r="Q160" s="30">
        <f t="shared" si="12"/>
        <v>1</v>
      </c>
      <c r="R160" s="30" t="str">
        <f>TEXT(Table2[[#This Row],[date]],"dd-mmm-yyyy")</f>
        <v>08-Jun-2018</v>
      </c>
    </row>
    <row r="161" spans="1:18" x14ac:dyDescent="0.25">
      <c r="A161" s="27">
        <v>43260</v>
      </c>
      <c r="B161" s="6" t="str">
        <f t="shared" si="14"/>
        <v>09 Sat</v>
      </c>
      <c r="C161" s="6" t="str">
        <f>TEXT(Table2[[#This Row],[date]],"mmm")</f>
        <v>Jun</v>
      </c>
      <c r="D161" s="30">
        <f>YEAR(Table2[[#This Row],[date]])</f>
        <v>2018</v>
      </c>
      <c r="E161" s="30">
        <v>13325</v>
      </c>
      <c r="F161" s="30">
        <v>3.526388888888889</v>
      </c>
      <c r="G161" s="30">
        <v>11.817942950000001</v>
      </c>
      <c r="H161" s="30">
        <v>3.526388888888889</v>
      </c>
      <c r="I161" s="30">
        <v>1.9655555555555559</v>
      </c>
      <c r="J161" s="30">
        <v>11.130625</v>
      </c>
      <c r="K161" s="30">
        <f>Table2[[#This Row],[km]]/Table2[[#This Row],[steps]]*1000*3.28084</f>
        <v>2.9097771067975988</v>
      </c>
      <c r="L161" s="31">
        <f>IF(Table2[[#This Row],[km_walking]]&gt;3,Table2[[#This Row],[km_walking]]/Table2[[#This Row],[hours_walking]],"")</f>
        <v>5.6628391746749562</v>
      </c>
      <c r="M161" s="30">
        <f t="shared" si="15"/>
        <v>1</v>
      </c>
      <c r="N161" s="30">
        <f t="shared" si="11"/>
        <v>0</v>
      </c>
      <c r="O161" s="30">
        <f t="shared" si="13"/>
        <v>0</v>
      </c>
      <c r="P161" s="30">
        <f>IFERROR(IF(Table2[[#This Row],[break]]=0,0,P160+1),1)</f>
        <v>0</v>
      </c>
      <c r="Q161" s="30">
        <f t="shared" si="12"/>
        <v>1</v>
      </c>
      <c r="R161" s="30" t="str">
        <f>TEXT(Table2[[#This Row],[date]],"dd-mmm-yyyy")</f>
        <v>09-Jun-2018</v>
      </c>
    </row>
    <row r="162" spans="1:18" x14ac:dyDescent="0.25">
      <c r="A162" s="27">
        <v>43261</v>
      </c>
      <c r="B162" s="6" t="str">
        <f t="shared" si="14"/>
        <v>10 Sun</v>
      </c>
      <c r="C162" s="6" t="str">
        <f>TEXT(Table2[[#This Row],[date]],"mmm")</f>
        <v>Jun</v>
      </c>
      <c r="D162" s="30">
        <f>YEAR(Table2[[#This Row],[date]])</f>
        <v>2018</v>
      </c>
      <c r="E162" s="30">
        <v>13348</v>
      </c>
      <c r="F162" s="30">
        <v>3.6536111111111111</v>
      </c>
      <c r="G162" s="30">
        <v>11.537928450000001</v>
      </c>
      <c r="H162" s="30">
        <v>3.6536111111111111</v>
      </c>
      <c r="I162" s="30">
        <v>1.8247222222222219</v>
      </c>
      <c r="J162" s="30">
        <v>10.734057</v>
      </c>
      <c r="K162" s="30">
        <f>Table2[[#This Row],[km]]/Table2[[#This Row],[steps]]*1000*3.28084</f>
        <v>2.8359377566600243</v>
      </c>
      <c r="L162" s="31">
        <f>IF(Table2[[#This Row],[km_walking]]&gt;3,Table2[[#This Row],[km_walking]]/Table2[[#This Row],[hours_walking]],"")</f>
        <v>5.8825704369005951</v>
      </c>
      <c r="M162" s="30">
        <f t="shared" si="15"/>
        <v>1</v>
      </c>
      <c r="N162" s="30">
        <f t="shared" si="11"/>
        <v>0</v>
      </c>
      <c r="O162" s="30">
        <f t="shared" si="13"/>
        <v>0</v>
      </c>
      <c r="P162" s="30">
        <f>IFERROR(IF(Table2[[#This Row],[break]]=0,0,P161+1),1)</f>
        <v>0</v>
      </c>
      <c r="Q162" s="30">
        <f t="shared" si="12"/>
        <v>1</v>
      </c>
      <c r="R162" s="30" t="str">
        <f>TEXT(Table2[[#This Row],[date]],"dd-mmm-yyyy")</f>
        <v>10-Jun-2018</v>
      </c>
    </row>
    <row r="163" spans="1:18" x14ac:dyDescent="0.25">
      <c r="A163" s="27">
        <v>43262</v>
      </c>
      <c r="B163" s="6" t="str">
        <f t="shared" si="14"/>
        <v>11 Mon</v>
      </c>
      <c r="C163" s="6" t="str">
        <f>TEXT(Table2[[#This Row],[date]],"mmm")</f>
        <v>Jun</v>
      </c>
      <c r="D163" s="30">
        <f>YEAR(Table2[[#This Row],[date]])</f>
        <v>2018</v>
      </c>
      <c r="E163" s="30">
        <v>13535</v>
      </c>
      <c r="F163" s="30">
        <v>4.4544444444444444</v>
      </c>
      <c r="G163" s="30">
        <v>11.543431679999999</v>
      </c>
      <c r="H163" s="30">
        <v>4.4544444444444444</v>
      </c>
      <c r="I163" s="30">
        <v>1.7730555555555561</v>
      </c>
      <c r="J163" s="30">
        <v>9.9612079999999992</v>
      </c>
      <c r="K163" s="30">
        <f>Table2[[#This Row],[km]]/Table2[[#This Row],[steps]]*1000*3.28084</f>
        <v>2.7980903134843884</v>
      </c>
      <c r="L163" s="31">
        <f>IF(Table2[[#This Row],[km_walking]]&gt;3,Table2[[#This Row],[km_walking]]/Table2[[#This Row],[hours_walking]],"")</f>
        <v>5.618102584991381</v>
      </c>
      <c r="M163" s="30">
        <f t="shared" si="15"/>
        <v>1</v>
      </c>
      <c r="N163" s="30">
        <f t="shared" si="11"/>
        <v>0</v>
      </c>
      <c r="O163" s="30">
        <f t="shared" si="13"/>
        <v>0</v>
      </c>
      <c r="P163" s="30">
        <f>IFERROR(IF(Table2[[#This Row],[break]]=0,0,P162+1),1)</f>
        <v>0</v>
      </c>
      <c r="Q163" s="30">
        <f t="shared" si="12"/>
        <v>1</v>
      </c>
      <c r="R163" s="30" t="str">
        <f>TEXT(Table2[[#This Row],[date]],"dd-mmm-yyyy")</f>
        <v>11-Jun-2018</v>
      </c>
    </row>
    <row r="164" spans="1:18" x14ac:dyDescent="0.25">
      <c r="A164" s="27">
        <v>43263</v>
      </c>
      <c r="B164" s="6" t="str">
        <f t="shared" si="14"/>
        <v>12 Tue</v>
      </c>
      <c r="C164" s="6" t="str">
        <f>TEXT(Table2[[#This Row],[date]],"mmm")</f>
        <v>Jun</v>
      </c>
      <c r="D164" s="30">
        <f>YEAR(Table2[[#This Row],[date]])</f>
        <v>2018</v>
      </c>
      <c r="E164" s="30">
        <v>12485</v>
      </c>
      <c r="F164" s="30">
        <v>5.3050000000000006</v>
      </c>
      <c r="G164" s="30">
        <v>8.6452685500000008</v>
      </c>
      <c r="H164" s="30">
        <v>5.3050000000000006</v>
      </c>
      <c r="I164" s="30">
        <v>1.628333333333333</v>
      </c>
      <c r="J164" s="30">
        <v>6.5530907000000003</v>
      </c>
      <c r="K164" s="30">
        <f>Table2[[#This Row],[km]]/Table2[[#This Row],[steps]]*1000*3.28084</f>
        <v>2.2718256203109335</v>
      </c>
      <c r="L164" s="31">
        <f>IF(Table2[[#This Row],[km_walking]]&gt;3,Table2[[#This Row],[km_walking]]/Table2[[#This Row],[hours_walking]],"")</f>
        <v>4.0244159877175036</v>
      </c>
      <c r="M164" s="30">
        <f t="shared" si="15"/>
        <v>1</v>
      </c>
      <c r="N164" s="30">
        <f t="shared" si="11"/>
        <v>0</v>
      </c>
      <c r="O164" s="30">
        <f t="shared" si="13"/>
        <v>0</v>
      </c>
      <c r="P164" s="30">
        <f>IFERROR(IF(Table2[[#This Row],[break]]=0,0,P163+1),1)</f>
        <v>0</v>
      </c>
      <c r="Q164" s="30">
        <f t="shared" si="12"/>
        <v>0</v>
      </c>
      <c r="R164" s="30" t="str">
        <f>TEXT(Table2[[#This Row],[date]],"dd-mmm-yyyy")</f>
        <v>12-Jun-2018</v>
      </c>
    </row>
    <row r="165" spans="1:18" x14ac:dyDescent="0.25">
      <c r="A165" s="27">
        <v>43264</v>
      </c>
      <c r="B165" s="6" t="str">
        <f t="shared" si="14"/>
        <v>13 Wed</v>
      </c>
      <c r="C165" s="6" t="str">
        <f>TEXT(Table2[[#This Row],[date]],"mmm")</f>
        <v>Jun</v>
      </c>
      <c r="D165" s="30">
        <f>YEAR(Table2[[#This Row],[date]])</f>
        <v>2018</v>
      </c>
      <c r="E165" s="30">
        <v>21302</v>
      </c>
      <c r="F165" s="30">
        <v>6.5508333333333342</v>
      </c>
      <c r="G165" s="30">
        <v>17.946741759999998</v>
      </c>
      <c r="H165" s="30">
        <v>6.5508333333333342</v>
      </c>
      <c r="I165" s="30">
        <v>2.7969444444444451</v>
      </c>
      <c r="J165" s="30">
        <v>13.543792</v>
      </c>
      <c r="K165" s="30">
        <f>Table2[[#This Row],[km]]/Table2[[#This Row],[steps]]*1000*3.28084</f>
        <v>2.7640779380282785</v>
      </c>
      <c r="L165" s="31">
        <f>IF(Table2[[#This Row],[km_walking]]&gt;3,Table2[[#This Row],[km_walking]]/Table2[[#This Row],[hours_walking]],"")</f>
        <v>4.8423528850928577</v>
      </c>
      <c r="M165" s="30">
        <f t="shared" si="15"/>
        <v>1</v>
      </c>
      <c r="N165" s="30">
        <f t="shared" si="11"/>
        <v>1</v>
      </c>
      <c r="O165" s="30">
        <f t="shared" si="13"/>
        <v>0</v>
      </c>
      <c r="P165" s="30">
        <f>IFERROR(IF(Table2[[#This Row],[break]]=0,0,P164+1),1)</f>
        <v>0</v>
      </c>
      <c r="Q165" s="30">
        <f t="shared" si="12"/>
        <v>0</v>
      </c>
      <c r="R165" s="30" t="str">
        <f>TEXT(Table2[[#This Row],[date]],"dd-mmm-yyyy")</f>
        <v>13-Jun-2018</v>
      </c>
    </row>
    <row r="166" spans="1:18" x14ac:dyDescent="0.25">
      <c r="A166" s="27">
        <v>43265</v>
      </c>
      <c r="B166" s="6" t="str">
        <f t="shared" si="14"/>
        <v>14 Thu</v>
      </c>
      <c r="C166" s="6" t="str">
        <f>TEXT(Table2[[#This Row],[date]],"mmm")</f>
        <v>Jun</v>
      </c>
      <c r="D166" s="30">
        <f>YEAR(Table2[[#This Row],[date]])</f>
        <v>2018</v>
      </c>
      <c r="E166" s="30">
        <v>13236</v>
      </c>
      <c r="F166" s="30">
        <v>5.7188888888888902</v>
      </c>
      <c r="G166" s="30">
        <v>9.6451675099999985</v>
      </c>
      <c r="H166" s="30">
        <v>5.7188888888888902</v>
      </c>
      <c r="I166" s="30">
        <v>1.663333333333334</v>
      </c>
      <c r="J166" s="30">
        <v>6.9151068000000011</v>
      </c>
      <c r="K166" s="30">
        <f>Table2[[#This Row],[km]]/Table2[[#This Row],[steps]]*1000*3.28084</f>
        <v>2.3907714848525532</v>
      </c>
      <c r="L166" s="31">
        <f>IF(Table2[[#This Row],[km_walking]]&gt;3,Table2[[#This Row],[km_walking]]/Table2[[#This Row],[hours_walking]],"")</f>
        <v>4.15737883767535</v>
      </c>
      <c r="M166" s="30">
        <f t="shared" si="15"/>
        <v>1</v>
      </c>
      <c r="N166" s="30">
        <f t="shared" si="11"/>
        <v>0</v>
      </c>
      <c r="O166" s="30">
        <f t="shared" si="13"/>
        <v>0</v>
      </c>
      <c r="P166" s="30">
        <f>IFERROR(IF(Table2[[#This Row],[break]]=0,0,P165+1),1)</f>
        <v>0</v>
      </c>
      <c r="Q166" s="30">
        <f t="shared" si="12"/>
        <v>0</v>
      </c>
      <c r="R166" s="30" t="str">
        <f>TEXT(Table2[[#This Row],[date]],"dd-mmm-yyyy")</f>
        <v>14-Jun-2018</v>
      </c>
    </row>
    <row r="167" spans="1:18" x14ac:dyDescent="0.25">
      <c r="A167" s="27">
        <v>43266</v>
      </c>
      <c r="B167" s="6" t="str">
        <f t="shared" si="14"/>
        <v>15 Fri</v>
      </c>
      <c r="C167" s="6" t="str">
        <f>TEXT(Table2[[#This Row],[date]],"mmm")</f>
        <v>Jun</v>
      </c>
      <c r="D167" s="30">
        <f>YEAR(Table2[[#This Row],[date]])</f>
        <v>2018</v>
      </c>
      <c r="E167" s="30">
        <v>12287</v>
      </c>
      <c r="F167" s="30">
        <v>5.7363888888888894</v>
      </c>
      <c r="G167" s="30">
        <v>9.4954736059999956</v>
      </c>
      <c r="H167" s="30">
        <v>5.7363888888888894</v>
      </c>
      <c r="I167" s="30">
        <v>1.4786111111111111</v>
      </c>
      <c r="J167" s="30">
        <v>6.712574</v>
      </c>
      <c r="K167" s="30">
        <f>Table2[[#This Row],[km]]/Table2[[#This Row],[steps]]*1000*3.28084</f>
        <v>2.5354545149759113</v>
      </c>
      <c r="L167" s="31">
        <f>IF(Table2[[#This Row],[km_walking]]&gt;3,Table2[[#This Row],[km_walking]]/Table2[[#This Row],[hours_walking]],"")</f>
        <v>4.5397832801052038</v>
      </c>
      <c r="M167" s="30">
        <f t="shared" si="15"/>
        <v>1</v>
      </c>
      <c r="N167" s="30">
        <f t="shared" si="11"/>
        <v>0</v>
      </c>
      <c r="O167" s="30">
        <f t="shared" si="13"/>
        <v>0</v>
      </c>
      <c r="P167" s="30">
        <f>IFERROR(IF(Table2[[#This Row],[break]]=0,0,P166+1),1)</f>
        <v>0</v>
      </c>
      <c r="Q167" s="30">
        <f t="shared" si="12"/>
        <v>0</v>
      </c>
      <c r="R167" s="30" t="str">
        <f>TEXT(Table2[[#This Row],[date]],"dd-mmm-yyyy")</f>
        <v>15-Jun-2018</v>
      </c>
    </row>
    <row r="168" spans="1:18" x14ac:dyDescent="0.25">
      <c r="A168" s="27">
        <v>43267</v>
      </c>
      <c r="B168" s="6" t="str">
        <f t="shared" si="14"/>
        <v>16 Sat</v>
      </c>
      <c r="C168" s="6" t="str">
        <f>TEXT(Table2[[#This Row],[date]],"mmm")</f>
        <v>Jun</v>
      </c>
      <c r="D168" s="30">
        <f>YEAR(Table2[[#This Row],[date]])</f>
        <v>2018</v>
      </c>
      <c r="E168" s="30">
        <v>12506</v>
      </c>
      <c r="F168" s="30">
        <v>3.2283333333333339</v>
      </c>
      <c r="G168" s="30">
        <v>8.7469693899999985</v>
      </c>
      <c r="H168" s="30">
        <v>3.2283333333333339</v>
      </c>
      <c r="I168" s="30">
        <v>1.931944444444444</v>
      </c>
      <c r="J168" s="30">
        <v>8.0406499999999994</v>
      </c>
      <c r="K168" s="30">
        <f>Table2[[#This Row],[km]]/Table2[[#This Row],[steps]]*1000*3.28084</f>
        <v>2.294691112544986</v>
      </c>
      <c r="L168" s="31">
        <f>IF(Table2[[#This Row],[km_walking]]&gt;3,Table2[[#This Row],[km_walking]]/Table2[[#This Row],[hours_walking]],"")</f>
        <v>4.1619468008626894</v>
      </c>
      <c r="M168" s="30">
        <f t="shared" si="15"/>
        <v>1</v>
      </c>
      <c r="N168" s="30">
        <f t="shared" si="11"/>
        <v>0</v>
      </c>
      <c r="O168" s="30">
        <f t="shared" si="13"/>
        <v>0</v>
      </c>
      <c r="P168" s="30">
        <f>IFERROR(IF(Table2[[#This Row],[break]]=0,0,P167+1),1)</f>
        <v>0</v>
      </c>
      <c r="Q168" s="30">
        <f t="shared" si="12"/>
        <v>0</v>
      </c>
      <c r="R168" s="30" t="str">
        <f>TEXT(Table2[[#This Row],[date]],"dd-mmm-yyyy")</f>
        <v>16-Jun-2018</v>
      </c>
    </row>
    <row r="169" spans="1:18" x14ac:dyDescent="0.25">
      <c r="A169" s="27">
        <v>43268</v>
      </c>
      <c r="B169" s="6" t="str">
        <f t="shared" si="14"/>
        <v>17 Sun</v>
      </c>
      <c r="C169" s="6" t="str">
        <f>TEXT(Table2[[#This Row],[date]],"mmm")</f>
        <v>Jun</v>
      </c>
      <c r="D169" s="30">
        <f>YEAR(Table2[[#This Row],[date]])</f>
        <v>2018</v>
      </c>
      <c r="E169" s="30">
        <v>13534</v>
      </c>
      <c r="F169" s="30">
        <v>3.3491666666666671</v>
      </c>
      <c r="G169" s="30">
        <v>10.054653699999999</v>
      </c>
      <c r="H169" s="30">
        <v>3.3491666666666671</v>
      </c>
      <c r="I169" s="30">
        <v>1.9858333333333329</v>
      </c>
      <c r="J169" s="30">
        <v>9.1156960000000016</v>
      </c>
      <c r="K169" s="30">
        <f>Table2[[#This Row],[km]]/Table2[[#This Row],[steps]]*1000*3.28084</f>
        <v>2.4373954518330132</v>
      </c>
      <c r="L169" s="31">
        <f>IF(Table2[[#This Row],[km_walking]]&gt;3,Table2[[#This Row],[km_walking]]/Table2[[#This Row],[hours_walking]],"")</f>
        <v>4.5903630717582899</v>
      </c>
      <c r="M169" s="30">
        <f t="shared" si="15"/>
        <v>1</v>
      </c>
      <c r="N169" s="30">
        <f t="shared" si="11"/>
        <v>0</v>
      </c>
      <c r="O169" s="30">
        <f t="shared" si="13"/>
        <v>0</v>
      </c>
      <c r="P169" s="30">
        <f>IFERROR(IF(Table2[[#This Row],[break]]=0,0,P168+1),1)</f>
        <v>0</v>
      </c>
      <c r="Q169" s="30">
        <f t="shared" si="12"/>
        <v>0</v>
      </c>
      <c r="R169" s="30" t="str">
        <f>TEXT(Table2[[#This Row],[date]],"dd-mmm-yyyy")</f>
        <v>17-Jun-2018</v>
      </c>
    </row>
    <row r="170" spans="1:18" x14ac:dyDescent="0.25">
      <c r="A170" s="27">
        <v>43269</v>
      </c>
      <c r="B170" s="6" t="str">
        <f t="shared" si="14"/>
        <v>18 Mon</v>
      </c>
      <c r="C170" s="6" t="str">
        <f>TEXT(Table2[[#This Row],[date]],"mmm")</f>
        <v>Jun</v>
      </c>
      <c r="D170" s="30">
        <f>YEAR(Table2[[#This Row],[date]])</f>
        <v>2018</v>
      </c>
      <c r="E170" s="30">
        <v>14796</v>
      </c>
      <c r="F170" s="30">
        <v>3.4388888888888891</v>
      </c>
      <c r="G170" s="30">
        <v>11.77158176</v>
      </c>
      <c r="H170" s="30">
        <v>3.4388888888888891</v>
      </c>
      <c r="I170" s="30">
        <v>2.1594444444444441</v>
      </c>
      <c r="J170" s="30">
        <v>11.189669</v>
      </c>
      <c r="K170" s="30">
        <f>Table2[[#This Row],[km]]/Table2[[#This Row],[steps]]*1000*3.28084</f>
        <v>2.6102106178344417</v>
      </c>
      <c r="L170" s="31">
        <f>IF(Table2[[#This Row],[km_walking]]&gt;3,Table2[[#This Row],[km_walking]]/Table2[[#This Row],[hours_walking]],"")</f>
        <v>5.1817350656032941</v>
      </c>
      <c r="M170" s="30">
        <f t="shared" si="15"/>
        <v>1</v>
      </c>
      <c r="N170" s="30">
        <f t="shared" si="11"/>
        <v>0</v>
      </c>
      <c r="O170" s="30">
        <f t="shared" si="13"/>
        <v>0</v>
      </c>
      <c r="P170" s="30">
        <f>IFERROR(IF(Table2[[#This Row],[break]]=0,0,P169+1),1)</f>
        <v>0</v>
      </c>
      <c r="Q170" s="30">
        <f t="shared" si="12"/>
        <v>1</v>
      </c>
      <c r="R170" s="30" t="str">
        <f>TEXT(Table2[[#This Row],[date]],"dd-mmm-yyyy")</f>
        <v>18-Jun-2018</v>
      </c>
    </row>
    <row r="171" spans="1:18" x14ac:dyDescent="0.25">
      <c r="A171" s="27">
        <v>43270</v>
      </c>
      <c r="B171" s="6" t="str">
        <f t="shared" si="14"/>
        <v>19 Tue</v>
      </c>
      <c r="C171" s="6" t="str">
        <f>TEXT(Table2[[#This Row],[date]],"mmm")</f>
        <v>Jun</v>
      </c>
      <c r="D171" s="30">
        <f>YEAR(Table2[[#This Row],[date]])</f>
        <v>2018</v>
      </c>
      <c r="E171" s="30">
        <v>16895</v>
      </c>
      <c r="F171" s="30">
        <v>6.6011111111111127</v>
      </c>
      <c r="G171" s="30">
        <v>13.442570679999999</v>
      </c>
      <c r="H171" s="30">
        <v>6.6011111111111127</v>
      </c>
      <c r="I171" s="30">
        <v>2.288333333333334</v>
      </c>
      <c r="J171" s="30">
        <v>10.6744357</v>
      </c>
      <c r="K171" s="30">
        <f>Table2[[#This Row],[km]]/Table2[[#This Row],[steps]]*1000*3.28084</f>
        <v>2.6104127605665108</v>
      </c>
      <c r="L171" s="31">
        <f>IF(Table2[[#This Row],[km_walking]]&gt;3,Table2[[#This Row],[km_walking]]/Table2[[#This Row],[hours_walking]],"")</f>
        <v>4.6647206263656216</v>
      </c>
      <c r="M171" s="30">
        <f t="shared" si="15"/>
        <v>1</v>
      </c>
      <c r="N171" s="30">
        <f t="shared" si="11"/>
        <v>0</v>
      </c>
      <c r="O171" s="30">
        <f t="shared" si="13"/>
        <v>0</v>
      </c>
      <c r="P171" s="30">
        <f>IFERROR(IF(Table2[[#This Row],[break]]=0,0,P170+1),1)</f>
        <v>0</v>
      </c>
      <c r="Q171" s="30">
        <f t="shared" si="12"/>
        <v>0</v>
      </c>
      <c r="R171" s="30" t="str">
        <f>TEXT(Table2[[#This Row],[date]],"dd-mmm-yyyy")</f>
        <v>19-Jun-2018</v>
      </c>
    </row>
    <row r="172" spans="1:18" x14ac:dyDescent="0.25">
      <c r="A172" s="27">
        <v>43271</v>
      </c>
      <c r="B172" s="6" t="str">
        <f t="shared" si="14"/>
        <v>20 Wed</v>
      </c>
      <c r="C172" s="6" t="str">
        <f>TEXT(Table2[[#This Row],[date]],"mmm")</f>
        <v>Jun</v>
      </c>
      <c r="D172" s="30">
        <f>YEAR(Table2[[#This Row],[date]])</f>
        <v>2018</v>
      </c>
      <c r="E172" s="30">
        <v>14187</v>
      </c>
      <c r="F172" s="30">
        <v>4.7225000000000019</v>
      </c>
      <c r="G172" s="30">
        <v>11.0585133</v>
      </c>
      <c r="H172" s="30">
        <v>4.7225000000000019</v>
      </c>
      <c r="I172" s="30">
        <v>1.9541666666666671</v>
      </c>
      <c r="J172" s="30">
        <v>8.6569624999999988</v>
      </c>
      <c r="K172" s="30">
        <f>Table2[[#This Row],[km]]/Table2[[#This Row],[steps]]*1000*3.28084</f>
        <v>2.5573562257821947</v>
      </c>
      <c r="L172" s="31">
        <f>IF(Table2[[#This Row],[km_walking]]&gt;3,Table2[[#This Row],[km_walking]]/Table2[[#This Row],[hours_walking]],"")</f>
        <v>4.4300021321961607</v>
      </c>
      <c r="M172" s="30">
        <f t="shared" si="15"/>
        <v>1</v>
      </c>
      <c r="N172" s="30">
        <f t="shared" si="11"/>
        <v>0</v>
      </c>
      <c r="O172" s="30">
        <f t="shared" si="13"/>
        <v>0</v>
      </c>
      <c r="P172" s="30">
        <f>IFERROR(IF(Table2[[#This Row],[break]]=0,0,P171+1),1)</f>
        <v>0</v>
      </c>
      <c r="Q172" s="30">
        <f t="shared" si="12"/>
        <v>0</v>
      </c>
      <c r="R172" s="30" t="str">
        <f>TEXT(Table2[[#This Row],[date]],"dd-mmm-yyyy")</f>
        <v>20-Jun-2018</v>
      </c>
    </row>
    <row r="173" spans="1:18" x14ac:dyDescent="0.25">
      <c r="A173" s="27">
        <v>43272</v>
      </c>
      <c r="B173" s="6" t="str">
        <f t="shared" si="14"/>
        <v>21 Thu</v>
      </c>
      <c r="C173" s="6" t="str">
        <f>TEXT(Table2[[#This Row],[date]],"mmm")</f>
        <v>Jun</v>
      </c>
      <c r="D173" s="30">
        <f>YEAR(Table2[[#This Row],[date]])</f>
        <v>2018</v>
      </c>
      <c r="E173" s="30">
        <v>14088</v>
      </c>
      <c r="F173" s="30">
        <v>5.4175000000000013</v>
      </c>
      <c r="G173" s="30">
        <v>10.51217892</v>
      </c>
      <c r="H173" s="30">
        <v>5.4175000000000013</v>
      </c>
      <c r="I173" s="30">
        <v>1.5419444444444439</v>
      </c>
      <c r="J173" s="30">
        <v>6.8633438999999976</v>
      </c>
      <c r="K173" s="30">
        <f>Table2[[#This Row],[km]]/Table2[[#This Row],[steps]]*1000*3.28084</f>
        <v>2.4480960454211242</v>
      </c>
      <c r="L173" s="31">
        <f>IF(Table2[[#This Row],[km_walking]]&gt;3,Table2[[#This Row],[km_walking]]/Table2[[#This Row],[hours_walking]],"")</f>
        <v>4.4510967465321567</v>
      </c>
      <c r="M173" s="30">
        <f t="shared" si="15"/>
        <v>1</v>
      </c>
      <c r="N173" s="30">
        <f t="shared" si="11"/>
        <v>0</v>
      </c>
      <c r="O173" s="30">
        <f t="shared" si="13"/>
        <v>0</v>
      </c>
      <c r="P173" s="30">
        <f>IFERROR(IF(Table2[[#This Row],[break]]=0,0,P172+1),1)</f>
        <v>0</v>
      </c>
      <c r="Q173" s="30">
        <f t="shared" si="12"/>
        <v>0</v>
      </c>
      <c r="R173" s="30" t="str">
        <f>TEXT(Table2[[#This Row],[date]],"dd-mmm-yyyy")</f>
        <v>21-Jun-2018</v>
      </c>
    </row>
    <row r="174" spans="1:18" x14ac:dyDescent="0.25">
      <c r="A174" s="27">
        <v>43273</v>
      </c>
      <c r="B174" s="6" t="str">
        <f t="shared" si="14"/>
        <v>22 Fri</v>
      </c>
      <c r="C174" s="6" t="str">
        <f>TEXT(Table2[[#This Row],[date]],"mmm")</f>
        <v>Jun</v>
      </c>
      <c r="D174" s="30">
        <f>YEAR(Table2[[#This Row],[date]])</f>
        <v>2018</v>
      </c>
      <c r="E174" s="30">
        <v>10177</v>
      </c>
      <c r="F174" s="30">
        <v>3.100277777777777</v>
      </c>
      <c r="G174" s="30">
        <v>7.7644752800000019</v>
      </c>
      <c r="H174" s="30">
        <v>3.100277777777777</v>
      </c>
      <c r="I174" s="30">
        <v>1.267222222222222</v>
      </c>
      <c r="J174" s="30">
        <v>6.2086920000000001</v>
      </c>
      <c r="K174" s="30">
        <f>Table2[[#This Row],[km]]/Table2[[#This Row],[steps]]*1000*3.28084</f>
        <v>2.5030953205890936</v>
      </c>
      <c r="L174" s="31">
        <f>IF(Table2[[#This Row],[km_walking]]&gt;3,Table2[[#This Row],[km_walking]]/Table2[[#This Row],[hours_walking]],"")</f>
        <v>4.8994500657606324</v>
      </c>
      <c r="M174" s="30">
        <f t="shared" si="15"/>
        <v>1</v>
      </c>
      <c r="N174" s="30">
        <f t="shared" si="11"/>
        <v>0</v>
      </c>
      <c r="O174" s="30">
        <f t="shared" si="13"/>
        <v>0</v>
      </c>
      <c r="P174" s="30">
        <f>IFERROR(IF(Table2[[#This Row],[break]]=0,0,P173+1),1)</f>
        <v>0</v>
      </c>
      <c r="Q174" s="30">
        <f t="shared" si="12"/>
        <v>0</v>
      </c>
      <c r="R174" s="30" t="str">
        <f>TEXT(Table2[[#This Row],[date]],"dd-mmm-yyyy")</f>
        <v>22-Jun-2018</v>
      </c>
    </row>
    <row r="175" spans="1:18" x14ac:dyDescent="0.25">
      <c r="A175" s="27">
        <v>43274</v>
      </c>
      <c r="B175" s="6" t="str">
        <f t="shared" si="14"/>
        <v>23 Sat</v>
      </c>
      <c r="C175" s="6" t="str">
        <f>TEXT(Table2[[#This Row],[date]],"mmm")</f>
        <v>Jun</v>
      </c>
      <c r="D175" s="30">
        <f>YEAR(Table2[[#This Row],[date]])</f>
        <v>2018</v>
      </c>
      <c r="E175" s="30">
        <v>14263</v>
      </c>
      <c r="F175" s="30">
        <v>3.7177777777777798</v>
      </c>
      <c r="G175" s="30">
        <v>9.9175174000000013</v>
      </c>
      <c r="H175" s="30">
        <v>3.7177777777777798</v>
      </c>
      <c r="I175" s="30">
        <v>1.9875</v>
      </c>
      <c r="J175" s="30">
        <v>8.1365019999999983</v>
      </c>
      <c r="K175" s="30">
        <f>Table2[[#This Row],[km]]/Table2[[#This Row],[steps]]*1000*3.28084</f>
        <v>2.2812723681284446</v>
      </c>
      <c r="L175" s="31">
        <f>IF(Table2[[#This Row],[km_walking]]&gt;3,Table2[[#This Row],[km_walking]]/Table2[[#This Row],[hours_walking]],"")</f>
        <v>4.0938374842767287</v>
      </c>
      <c r="M175" s="30">
        <f t="shared" si="15"/>
        <v>1</v>
      </c>
      <c r="N175" s="30">
        <f t="shared" si="11"/>
        <v>0</v>
      </c>
      <c r="O175" s="30">
        <f t="shared" si="13"/>
        <v>0</v>
      </c>
      <c r="P175" s="30">
        <f>IFERROR(IF(Table2[[#This Row],[break]]=0,0,P174+1),1)</f>
        <v>0</v>
      </c>
      <c r="Q175" s="30">
        <f t="shared" si="12"/>
        <v>0</v>
      </c>
      <c r="R175" s="30" t="str">
        <f>TEXT(Table2[[#This Row],[date]],"dd-mmm-yyyy")</f>
        <v>23-Jun-2018</v>
      </c>
    </row>
    <row r="176" spans="1:18" x14ac:dyDescent="0.25">
      <c r="A176" s="27">
        <v>43275</v>
      </c>
      <c r="B176" s="6" t="str">
        <f t="shared" si="14"/>
        <v>24 Sun</v>
      </c>
      <c r="C176" s="6" t="str">
        <f>TEXT(Table2[[#This Row],[date]],"mmm")</f>
        <v>Jun</v>
      </c>
      <c r="D176" s="30">
        <f>YEAR(Table2[[#This Row],[date]])</f>
        <v>2018</v>
      </c>
      <c r="E176" s="30">
        <v>12693</v>
      </c>
      <c r="F176" s="30">
        <v>3.748055555555557</v>
      </c>
      <c r="G176" s="30">
        <v>9.5123256699999974</v>
      </c>
      <c r="H176" s="30">
        <v>3.748055555555557</v>
      </c>
      <c r="I176" s="30">
        <v>1.7416666666666669</v>
      </c>
      <c r="J176" s="30">
        <v>7.5398759999999996</v>
      </c>
      <c r="K176" s="30">
        <f>Table2[[#This Row],[km]]/Table2[[#This Row],[steps]]*1000*3.28084</f>
        <v>2.4587109864620493</v>
      </c>
      <c r="L176" s="31">
        <f>IF(Table2[[#This Row],[km_walking]]&gt;3,Table2[[#This Row],[km_walking]]/Table2[[#This Row],[hours_walking]],"")</f>
        <v>4.3291154066985635</v>
      </c>
      <c r="M176" s="30">
        <f t="shared" si="15"/>
        <v>1</v>
      </c>
      <c r="N176" s="30">
        <f t="shared" si="11"/>
        <v>0</v>
      </c>
      <c r="O176" s="30">
        <f t="shared" si="13"/>
        <v>0</v>
      </c>
      <c r="P176" s="30">
        <f>IFERROR(IF(Table2[[#This Row],[break]]=0,0,P175+1),1)</f>
        <v>0</v>
      </c>
      <c r="Q176" s="30">
        <f t="shared" si="12"/>
        <v>0</v>
      </c>
      <c r="R176" s="30" t="str">
        <f>TEXT(Table2[[#This Row],[date]],"dd-mmm-yyyy")</f>
        <v>24-Jun-2018</v>
      </c>
    </row>
    <row r="177" spans="1:18" x14ac:dyDescent="0.25">
      <c r="A177" s="27">
        <v>43276</v>
      </c>
      <c r="B177" s="6" t="str">
        <f t="shared" si="14"/>
        <v>25 Mon</v>
      </c>
      <c r="C177" s="6" t="str">
        <f>TEXT(Table2[[#This Row],[date]],"mmm")</f>
        <v>Jun</v>
      </c>
      <c r="D177" s="30">
        <f>YEAR(Table2[[#This Row],[date]])</f>
        <v>2018</v>
      </c>
      <c r="E177" s="30">
        <v>12675</v>
      </c>
      <c r="F177" s="30">
        <v>3.2930555555555561</v>
      </c>
      <c r="G177" s="30">
        <v>9.9949612099999978</v>
      </c>
      <c r="H177" s="30">
        <v>3.21</v>
      </c>
      <c r="I177" s="30">
        <v>1.802777777777778</v>
      </c>
      <c r="J177" s="30">
        <v>8.980519000000001</v>
      </c>
      <c r="K177" s="30">
        <f>Table2[[#This Row],[km]]/Table2[[#This Row],[steps]]*1000*3.28084</f>
        <v>2.5871296675515891</v>
      </c>
      <c r="L177" s="31">
        <f>IF(Table2[[#This Row],[km_walking]]&gt;3,Table2[[#This Row],[km_walking]]/Table2[[#This Row],[hours_walking]],"")</f>
        <v>4.9814897380585519</v>
      </c>
      <c r="M177" s="30">
        <f t="shared" si="15"/>
        <v>1</v>
      </c>
      <c r="N177" s="30">
        <f t="shared" si="11"/>
        <v>0</v>
      </c>
      <c r="O177" s="30">
        <f t="shared" si="13"/>
        <v>0</v>
      </c>
      <c r="P177" s="30">
        <f>IFERROR(IF(Table2[[#This Row],[break]]=0,0,P176+1),1)</f>
        <v>0</v>
      </c>
      <c r="Q177" s="30">
        <f t="shared" si="12"/>
        <v>0</v>
      </c>
      <c r="R177" s="30" t="str">
        <f>TEXT(Table2[[#This Row],[date]],"dd-mmm-yyyy")</f>
        <v>25-Jun-2018</v>
      </c>
    </row>
    <row r="178" spans="1:18" x14ac:dyDescent="0.25">
      <c r="A178" s="27">
        <v>43277</v>
      </c>
      <c r="B178" s="6" t="str">
        <f t="shared" si="14"/>
        <v>26 Tue</v>
      </c>
      <c r="C178" s="6" t="str">
        <f>TEXT(Table2[[#This Row],[date]],"mmm")</f>
        <v>Jun</v>
      </c>
      <c r="D178" s="30">
        <f>YEAR(Table2[[#This Row],[date]])</f>
        <v>2018</v>
      </c>
      <c r="E178" s="30">
        <v>11157</v>
      </c>
      <c r="F178" s="30">
        <v>3.5477777777777768</v>
      </c>
      <c r="G178" s="30">
        <v>8.6640503000000013</v>
      </c>
      <c r="H178" s="30">
        <v>3.5477777777777768</v>
      </c>
      <c r="I178" s="30">
        <v>1.0016666666666669</v>
      </c>
      <c r="J178" s="30">
        <v>5.029426</v>
      </c>
      <c r="K178" s="30">
        <f>Table2[[#This Row],[km]]/Table2[[#This Row],[steps]]*1000*3.28084</f>
        <v>2.5477604003094023</v>
      </c>
      <c r="L178" s="31">
        <f>IF(Table2[[#This Row],[km_walking]]&gt;3,Table2[[#This Row],[km_walking]]/Table2[[#This Row],[hours_walking]],"")</f>
        <v>5.021057570715473</v>
      </c>
      <c r="M178" s="30">
        <f t="shared" si="15"/>
        <v>1</v>
      </c>
      <c r="N178" s="30">
        <f t="shared" si="11"/>
        <v>0</v>
      </c>
      <c r="O178" s="30">
        <f t="shared" si="13"/>
        <v>0</v>
      </c>
      <c r="P178" s="30">
        <f>IFERROR(IF(Table2[[#This Row],[break]]=0,0,P177+1),1)</f>
        <v>0</v>
      </c>
      <c r="Q178" s="30">
        <f t="shared" si="12"/>
        <v>1</v>
      </c>
      <c r="R178" s="30" t="str">
        <f>TEXT(Table2[[#This Row],[date]],"dd-mmm-yyyy")</f>
        <v>26-Jun-2018</v>
      </c>
    </row>
    <row r="179" spans="1:18" x14ac:dyDescent="0.25">
      <c r="A179" s="27">
        <v>43278</v>
      </c>
      <c r="B179" s="6" t="str">
        <f t="shared" si="14"/>
        <v>27 Wed</v>
      </c>
      <c r="C179" s="6" t="str">
        <f>TEXT(Table2[[#This Row],[date]],"mmm")</f>
        <v>Jun</v>
      </c>
      <c r="D179" s="30">
        <f>YEAR(Table2[[#This Row],[date]])</f>
        <v>2018</v>
      </c>
      <c r="E179" s="30">
        <v>13606</v>
      </c>
      <c r="F179" s="30">
        <v>5.5608333333333331</v>
      </c>
      <c r="G179" s="30">
        <v>10.06153233</v>
      </c>
      <c r="H179" s="30">
        <v>5.5608333333333331</v>
      </c>
      <c r="I179" s="30">
        <v>1.545277777777778</v>
      </c>
      <c r="J179" s="30">
        <v>6.7843893000000008</v>
      </c>
      <c r="K179" s="30">
        <f>Table2[[#This Row],[km]]/Table2[[#This Row],[steps]]*1000*3.28084</f>
        <v>2.4261559407288842</v>
      </c>
      <c r="L179" s="31">
        <f>IF(Table2[[#This Row],[km_walking]]&gt;3,Table2[[#This Row],[km_walking]]/Table2[[#This Row],[hours_walking]],"")</f>
        <v>4.3904011288872908</v>
      </c>
      <c r="M179" s="30">
        <f t="shared" si="15"/>
        <v>1</v>
      </c>
      <c r="N179" s="30">
        <f t="shared" si="11"/>
        <v>0</v>
      </c>
      <c r="O179" s="30">
        <f t="shared" si="13"/>
        <v>0</v>
      </c>
      <c r="P179" s="30">
        <f>IFERROR(IF(Table2[[#This Row],[break]]=0,0,P178+1),1)</f>
        <v>0</v>
      </c>
      <c r="Q179" s="30">
        <f t="shared" si="12"/>
        <v>0</v>
      </c>
      <c r="R179" s="30" t="str">
        <f>TEXT(Table2[[#This Row],[date]],"dd-mmm-yyyy")</f>
        <v>27-Jun-2018</v>
      </c>
    </row>
    <row r="180" spans="1:18" x14ac:dyDescent="0.25">
      <c r="A180" s="27">
        <v>43279</v>
      </c>
      <c r="B180" s="6" t="str">
        <f t="shared" si="14"/>
        <v>28 Thu</v>
      </c>
      <c r="C180" s="6" t="str">
        <f>TEXT(Table2[[#This Row],[date]],"mmm")</f>
        <v>Jun</v>
      </c>
      <c r="D180" s="30">
        <f>YEAR(Table2[[#This Row],[date]])</f>
        <v>2018</v>
      </c>
      <c r="E180" s="30">
        <v>13360</v>
      </c>
      <c r="F180" s="30">
        <v>2.955277777777777</v>
      </c>
      <c r="G180" s="30">
        <v>9.6500960399999993</v>
      </c>
      <c r="H180" s="30">
        <v>2.955277777777777</v>
      </c>
      <c r="I180" s="30">
        <v>1.8666666666666669</v>
      </c>
      <c r="J180" s="30">
        <v>7.994637</v>
      </c>
      <c r="K180" s="30">
        <f>Table2[[#This Row],[km]]/Table2[[#This Row],[steps]]*1000*3.28084</f>
        <v>2.3697919978947306</v>
      </c>
      <c r="L180" s="31">
        <f>IF(Table2[[#This Row],[km_walking]]&gt;3,Table2[[#This Row],[km_walking]]/Table2[[#This Row],[hours_walking]],"")</f>
        <v>4.2828412499999997</v>
      </c>
      <c r="M180" s="30">
        <f t="shared" si="15"/>
        <v>1</v>
      </c>
      <c r="N180" s="30">
        <f t="shared" si="11"/>
        <v>0</v>
      </c>
      <c r="O180" s="30">
        <f t="shared" si="13"/>
        <v>0</v>
      </c>
      <c r="P180" s="30">
        <f>IFERROR(IF(Table2[[#This Row],[break]]=0,0,P179+1),1)</f>
        <v>0</v>
      </c>
      <c r="Q180" s="30">
        <f t="shared" si="12"/>
        <v>0</v>
      </c>
      <c r="R180" s="30" t="str">
        <f>TEXT(Table2[[#This Row],[date]],"dd-mmm-yyyy")</f>
        <v>28-Jun-2018</v>
      </c>
    </row>
    <row r="181" spans="1:18" x14ac:dyDescent="0.25">
      <c r="A181" s="27">
        <v>43280</v>
      </c>
      <c r="B181" s="6" t="str">
        <f t="shared" si="14"/>
        <v>29 Fri</v>
      </c>
      <c r="C181" s="6" t="str">
        <f>TEXT(Table2[[#This Row],[date]],"mmm")</f>
        <v>Jun</v>
      </c>
      <c r="D181" s="30">
        <f>YEAR(Table2[[#This Row],[date]])</f>
        <v>2018</v>
      </c>
      <c r="E181" s="30">
        <v>10569</v>
      </c>
      <c r="F181" s="30">
        <v>5.3611111111111107</v>
      </c>
      <c r="G181" s="30">
        <v>7.8344185100000017</v>
      </c>
      <c r="H181" s="30">
        <v>5.3611111111111107</v>
      </c>
      <c r="I181" s="30">
        <v>1.0674999999999999</v>
      </c>
      <c r="J181" s="30">
        <v>4.3909699999999994</v>
      </c>
      <c r="K181" s="30">
        <f>Table2[[#This Row],[km]]/Table2[[#This Row],[steps]]*1000*3.28084</f>
        <v>2.4319683626027446</v>
      </c>
      <c r="L181" s="31">
        <f>IF(Table2[[#This Row],[km_walking]]&gt;3,Table2[[#This Row],[km_walking]]/Table2[[#This Row],[hours_walking]],"")</f>
        <v>4.1133208430913344</v>
      </c>
      <c r="M181" s="30">
        <f t="shared" si="15"/>
        <v>1</v>
      </c>
      <c r="N181" s="30">
        <f t="shared" si="11"/>
        <v>0</v>
      </c>
      <c r="O181" s="30">
        <f t="shared" si="13"/>
        <v>0</v>
      </c>
      <c r="P181" s="30">
        <f>IFERROR(IF(Table2[[#This Row],[break]]=0,0,P180+1),1)</f>
        <v>0</v>
      </c>
      <c r="Q181" s="30">
        <f t="shared" si="12"/>
        <v>0</v>
      </c>
      <c r="R181" s="30" t="str">
        <f>TEXT(Table2[[#This Row],[date]],"dd-mmm-yyyy")</f>
        <v>29-Jun-2018</v>
      </c>
    </row>
    <row r="182" spans="1:18" x14ac:dyDescent="0.25">
      <c r="A182" s="27">
        <v>43281</v>
      </c>
      <c r="B182" s="6" t="str">
        <f t="shared" si="14"/>
        <v>30 Sat</v>
      </c>
      <c r="C182" s="6" t="str">
        <f>TEXT(Table2[[#This Row],[date]],"mmm")</f>
        <v>Jun</v>
      </c>
      <c r="D182" s="30">
        <f>YEAR(Table2[[#This Row],[date]])</f>
        <v>2018</v>
      </c>
      <c r="E182" s="30">
        <v>10549</v>
      </c>
      <c r="F182" s="30">
        <v>2.3105555555555561</v>
      </c>
      <c r="G182" s="30">
        <v>8.0470173900000006</v>
      </c>
      <c r="H182" s="30">
        <v>2.3105555555555561</v>
      </c>
      <c r="I182" s="30">
        <v>1.493333333333333</v>
      </c>
      <c r="J182" s="30">
        <v>7.5335680000000007</v>
      </c>
      <c r="K182" s="30">
        <f>Table2[[#This Row],[km]]/Table2[[#This Row],[steps]]*1000*3.28084</f>
        <v>2.5026994533896674</v>
      </c>
      <c r="L182" s="31">
        <f>IF(Table2[[#This Row],[km_walking]]&gt;3,Table2[[#This Row],[km_walking]]/Table2[[#This Row],[hours_walking]],"")</f>
        <v>5.0448000000000022</v>
      </c>
      <c r="M182" s="30">
        <f t="shared" si="15"/>
        <v>1</v>
      </c>
      <c r="N182" s="30">
        <f t="shared" si="11"/>
        <v>0</v>
      </c>
      <c r="O182" s="30">
        <f t="shared" si="13"/>
        <v>0</v>
      </c>
      <c r="P182" s="30">
        <f>IFERROR(IF(Table2[[#This Row],[break]]=0,0,P181+1),1)</f>
        <v>0</v>
      </c>
      <c r="Q182" s="30">
        <f t="shared" si="12"/>
        <v>1</v>
      </c>
      <c r="R182" s="30" t="str">
        <f>TEXT(Table2[[#This Row],[date]],"dd-mmm-yyyy")</f>
        <v>30-Jun-2018</v>
      </c>
    </row>
    <row r="183" spans="1:18" x14ac:dyDescent="0.25">
      <c r="A183" s="27">
        <v>43282</v>
      </c>
      <c r="B183" s="6" t="str">
        <f t="shared" si="14"/>
        <v>01 Sun</v>
      </c>
      <c r="C183" s="6" t="str">
        <f>TEXT(Table2[[#This Row],[date]],"mmm")</f>
        <v>Jul</v>
      </c>
      <c r="D183" s="30">
        <f>YEAR(Table2[[#This Row],[date]])</f>
        <v>2018</v>
      </c>
      <c r="E183" s="30">
        <v>14604</v>
      </c>
      <c r="F183" s="30">
        <v>5.9030555555555573</v>
      </c>
      <c r="G183" s="30">
        <v>10.1567621</v>
      </c>
      <c r="H183" s="30">
        <v>5.9030555555555573</v>
      </c>
      <c r="I183" s="30">
        <v>1.9333333333333329</v>
      </c>
      <c r="J183" s="30">
        <v>8.5591289999999987</v>
      </c>
      <c r="K183" s="30">
        <f>Table2[[#This Row],[km]]/Table2[[#This Row],[steps]]*1000*3.28084</f>
        <v>2.2817523533390851</v>
      </c>
      <c r="L183" s="31">
        <f>IF(Table2[[#This Row],[km_walking]]&gt;3,Table2[[#This Row],[km_walking]]/Table2[[#This Row],[hours_walking]],"")</f>
        <v>4.4271356896551728</v>
      </c>
      <c r="M183" s="30">
        <f t="shared" si="15"/>
        <v>1</v>
      </c>
      <c r="N183" s="30">
        <f t="shared" si="11"/>
        <v>0</v>
      </c>
      <c r="O183" s="30">
        <f t="shared" si="13"/>
        <v>0</v>
      </c>
      <c r="P183" s="30">
        <f>IFERROR(IF(Table2[[#This Row],[break]]=0,0,P182+1),1)</f>
        <v>0</v>
      </c>
      <c r="Q183" s="30">
        <f t="shared" si="12"/>
        <v>0</v>
      </c>
      <c r="R183" s="30" t="str">
        <f>TEXT(Table2[[#This Row],[date]],"dd-mmm-yyyy")</f>
        <v>01-Jul-2018</v>
      </c>
    </row>
    <row r="184" spans="1:18" x14ac:dyDescent="0.25">
      <c r="A184" s="27">
        <v>43283</v>
      </c>
      <c r="B184" s="6" t="str">
        <f t="shared" si="14"/>
        <v>02 Mon</v>
      </c>
      <c r="C184" s="6" t="str">
        <f>TEXT(Table2[[#This Row],[date]],"mmm")</f>
        <v>Jul</v>
      </c>
      <c r="D184" s="30">
        <f>YEAR(Table2[[#This Row],[date]])</f>
        <v>2018</v>
      </c>
      <c r="E184" s="30">
        <v>9069</v>
      </c>
      <c r="F184" s="30">
        <v>3.272222222222223</v>
      </c>
      <c r="G184" s="30">
        <v>7.1937978799999991</v>
      </c>
      <c r="H184" s="30">
        <v>3.1694444444444438</v>
      </c>
      <c r="I184" s="30">
        <v>1.2511111111111111</v>
      </c>
      <c r="J184" s="30">
        <v>6.5669379999999986</v>
      </c>
      <c r="K184" s="30">
        <f>Table2[[#This Row],[km]]/Table2[[#This Row],[steps]]*1000*3.28084</f>
        <v>2.6024589079963829</v>
      </c>
      <c r="L184" s="31">
        <f>IF(Table2[[#This Row],[km_walking]]&gt;3,Table2[[#This Row],[km_walking]]/Table2[[#This Row],[hours_walking]],"")</f>
        <v>5.2488847246891641</v>
      </c>
      <c r="M184" s="30">
        <f t="shared" si="15"/>
        <v>0</v>
      </c>
      <c r="N184" s="30">
        <f t="shared" si="11"/>
        <v>0</v>
      </c>
      <c r="O184" s="30">
        <f t="shared" si="13"/>
        <v>0</v>
      </c>
      <c r="P184" s="30">
        <f>IFERROR(IF(Table2[[#This Row],[break]]=0,0,P183+1),1)</f>
        <v>0</v>
      </c>
      <c r="Q184" s="30">
        <f t="shared" si="12"/>
        <v>1</v>
      </c>
      <c r="R184" s="30" t="str">
        <f>TEXT(Table2[[#This Row],[date]],"dd-mmm-yyyy")</f>
        <v>02-Jul-2018</v>
      </c>
    </row>
    <row r="185" spans="1:18" x14ac:dyDescent="0.25">
      <c r="A185" s="27">
        <v>43284</v>
      </c>
      <c r="B185" s="6" t="str">
        <f t="shared" si="14"/>
        <v>03 Tue</v>
      </c>
      <c r="C185" s="6" t="str">
        <f>TEXT(Table2[[#This Row],[date]],"mmm")</f>
        <v>Jul</v>
      </c>
      <c r="D185" s="30">
        <f>YEAR(Table2[[#This Row],[date]])</f>
        <v>2018</v>
      </c>
      <c r="E185" s="30">
        <v>13827</v>
      </c>
      <c r="F185" s="30">
        <v>3.5697222222222229</v>
      </c>
      <c r="G185" s="30">
        <v>10.701168620000001</v>
      </c>
      <c r="H185" s="30">
        <v>3.5697222222222229</v>
      </c>
      <c r="I185" s="30">
        <v>1.9080555555555561</v>
      </c>
      <c r="J185" s="30">
        <v>9.0725829999999981</v>
      </c>
      <c r="K185" s="30">
        <f>Table2[[#This Row],[km]]/Table2[[#This Row],[steps]]*1000*3.28084</f>
        <v>2.5391496387676864</v>
      </c>
      <c r="L185" s="31">
        <f>IF(Table2[[#This Row],[km_walking]]&gt;3,Table2[[#This Row],[km_walking]]/Table2[[#This Row],[hours_walking]],"")</f>
        <v>4.7548840879312833</v>
      </c>
      <c r="M185" s="30">
        <f t="shared" si="15"/>
        <v>1</v>
      </c>
      <c r="N185" s="30">
        <f t="shared" si="11"/>
        <v>0</v>
      </c>
      <c r="O185" s="30">
        <f t="shared" si="13"/>
        <v>0</v>
      </c>
      <c r="P185" s="30">
        <f>IFERROR(IF(Table2[[#This Row],[break]]=0,0,P184+1),1)</f>
        <v>0</v>
      </c>
      <c r="Q185" s="30">
        <f t="shared" si="12"/>
        <v>0</v>
      </c>
      <c r="R185" s="30" t="str">
        <f>TEXT(Table2[[#This Row],[date]],"dd-mmm-yyyy")</f>
        <v>03-Jul-2018</v>
      </c>
    </row>
    <row r="186" spans="1:18" x14ac:dyDescent="0.25">
      <c r="A186" s="27">
        <v>43285</v>
      </c>
      <c r="B186" s="6" t="str">
        <f t="shared" si="14"/>
        <v>04 Wed</v>
      </c>
      <c r="C186" s="6" t="str">
        <f>TEXT(Table2[[#This Row],[date]],"mmm")</f>
        <v>Jul</v>
      </c>
      <c r="D186" s="30">
        <f>YEAR(Table2[[#This Row],[date]])</f>
        <v>2018</v>
      </c>
      <c r="E186" s="30">
        <v>12679</v>
      </c>
      <c r="F186" s="30">
        <v>4.7933333333333339</v>
      </c>
      <c r="G186" s="30">
        <v>9.1974684999999994</v>
      </c>
      <c r="H186" s="30">
        <v>4.5166666666666657</v>
      </c>
      <c r="I186" s="30">
        <v>1.634722222222222</v>
      </c>
      <c r="J186" s="30">
        <v>7.3020110000000003</v>
      </c>
      <c r="K186" s="30">
        <f>Table2[[#This Row],[km]]/Table2[[#This Row],[steps]]*1000*3.28084</f>
        <v>2.3799528790551303</v>
      </c>
      <c r="L186" s="31">
        <f>IF(Table2[[#This Row],[km_walking]]&gt;3,Table2[[#This Row],[km_walking]]/Table2[[#This Row],[hours_walking]],"")</f>
        <v>4.4668206627017852</v>
      </c>
      <c r="M186" s="30">
        <f t="shared" si="15"/>
        <v>1</v>
      </c>
      <c r="N186" s="30">
        <f t="shared" si="11"/>
        <v>0</v>
      </c>
      <c r="O186" s="30">
        <f t="shared" si="13"/>
        <v>0</v>
      </c>
      <c r="P186" s="30">
        <f>IFERROR(IF(Table2[[#This Row],[break]]=0,0,P185+1),1)</f>
        <v>0</v>
      </c>
      <c r="Q186" s="30">
        <f t="shared" si="12"/>
        <v>0</v>
      </c>
      <c r="R186" s="30" t="str">
        <f>TEXT(Table2[[#This Row],[date]],"dd-mmm-yyyy")</f>
        <v>04-Jul-2018</v>
      </c>
    </row>
    <row r="187" spans="1:18" x14ac:dyDescent="0.25">
      <c r="A187" s="27">
        <v>43286</v>
      </c>
      <c r="B187" s="6" t="str">
        <f t="shared" si="14"/>
        <v>05 Thu</v>
      </c>
      <c r="C187" s="6" t="str">
        <f>TEXT(Table2[[#This Row],[date]],"mmm")</f>
        <v>Jul</v>
      </c>
      <c r="D187" s="30">
        <f>YEAR(Table2[[#This Row],[date]])</f>
        <v>2018</v>
      </c>
      <c r="E187" s="30">
        <v>9788</v>
      </c>
      <c r="F187" s="30">
        <v>5.6422222222222214</v>
      </c>
      <c r="G187" s="30">
        <v>7.1964911100000011</v>
      </c>
      <c r="H187" s="30">
        <v>5.3227777777777767</v>
      </c>
      <c r="I187" s="30">
        <v>0.91944444444444451</v>
      </c>
      <c r="J187" s="30">
        <v>3.988788</v>
      </c>
      <c r="K187" s="30">
        <f>Table2[[#This Row],[km]]/Table2[[#This Row],[steps]]*1000*3.28084</f>
        <v>2.4121920610270133</v>
      </c>
      <c r="L187" s="31">
        <f>IF(Table2[[#This Row],[km_walking]]&gt;3,Table2[[#This Row],[km_walking]]/Table2[[#This Row],[hours_walking]],"")</f>
        <v>4.3382588519637455</v>
      </c>
      <c r="M187" s="30">
        <f t="shared" si="15"/>
        <v>0</v>
      </c>
      <c r="N187" s="30">
        <f t="shared" si="11"/>
        <v>0</v>
      </c>
      <c r="O187" s="30">
        <f t="shared" si="13"/>
        <v>0</v>
      </c>
      <c r="P187" s="30">
        <f>IFERROR(IF(Table2[[#This Row],[break]]=0,0,P186+1),1)</f>
        <v>0</v>
      </c>
      <c r="Q187" s="30">
        <f t="shared" si="12"/>
        <v>0</v>
      </c>
      <c r="R187" s="30" t="str">
        <f>TEXT(Table2[[#This Row],[date]],"dd-mmm-yyyy")</f>
        <v>05-Jul-2018</v>
      </c>
    </row>
    <row r="188" spans="1:18" x14ac:dyDescent="0.25">
      <c r="A188" s="27">
        <v>43287</v>
      </c>
      <c r="B188" s="6" t="str">
        <f t="shared" si="14"/>
        <v>06 Fri</v>
      </c>
      <c r="C188" s="6" t="str">
        <f>TEXT(Table2[[#This Row],[date]],"mmm")</f>
        <v>Jul</v>
      </c>
      <c r="D188" s="30">
        <f>YEAR(Table2[[#This Row],[date]])</f>
        <v>2018</v>
      </c>
      <c r="E188" s="30">
        <v>15353</v>
      </c>
      <c r="F188" s="30">
        <v>7.7647222222222254</v>
      </c>
      <c r="G188" s="30">
        <v>11.10873773</v>
      </c>
      <c r="H188" s="30">
        <v>7.3536111111111131</v>
      </c>
      <c r="I188" s="30">
        <v>1.8566666666666669</v>
      </c>
      <c r="J188" s="30">
        <v>7.9044950000000007</v>
      </c>
      <c r="K188" s="30">
        <f>Table2[[#This Row],[km]]/Table2[[#This Row],[steps]]*1000*3.28084</f>
        <v>2.3738677192791764</v>
      </c>
      <c r="L188" s="31">
        <f>IF(Table2[[#This Row],[km_walking]]&gt;3,Table2[[#This Row],[km_walking]]/Table2[[#This Row],[hours_walking]],"")</f>
        <v>4.257358168761221</v>
      </c>
      <c r="M188" s="30">
        <f t="shared" si="15"/>
        <v>1</v>
      </c>
      <c r="N188" s="30">
        <f t="shared" si="11"/>
        <v>0</v>
      </c>
      <c r="O188" s="30">
        <f t="shared" si="13"/>
        <v>0</v>
      </c>
      <c r="P188" s="30">
        <f>IFERROR(IF(Table2[[#This Row],[break]]=0,0,P187+1),1)</f>
        <v>0</v>
      </c>
      <c r="Q188" s="30">
        <f t="shared" si="12"/>
        <v>0</v>
      </c>
      <c r="R188" s="30" t="str">
        <f>TEXT(Table2[[#This Row],[date]],"dd-mmm-yyyy")</f>
        <v>06-Jul-2018</v>
      </c>
    </row>
    <row r="189" spans="1:18" x14ac:dyDescent="0.25">
      <c r="A189" s="27">
        <v>43288</v>
      </c>
      <c r="B189" s="6" t="str">
        <f t="shared" si="14"/>
        <v>07 Sat</v>
      </c>
      <c r="C189" s="6" t="str">
        <f>TEXT(Table2[[#This Row],[date]],"mmm")</f>
        <v>Jul</v>
      </c>
      <c r="D189" s="30">
        <f>YEAR(Table2[[#This Row],[date]])</f>
        <v>2018</v>
      </c>
      <c r="E189" s="30">
        <v>939</v>
      </c>
      <c r="F189" s="30">
        <v>1.237222222222222</v>
      </c>
      <c r="G189" s="30">
        <v>0.63318463999999997</v>
      </c>
      <c r="H189" s="30">
        <v>1.237222222222222</v>
      </c>
      <c r="I189" s="30">
        <v>3.6111111111111109E-3</v>
      </c>
      <c r="J189" s="30">
        <v>1.0575599999999999E-2</v>
      </c>
      <c r="K189" s="30">
        <f>Table2[[#This Row],[km]]/Table2[[#This Row],[steps]]*1000*3.28084</f>
        <v>2.2123295998909476</v>
      </c>
      <c r="L189" s="31" t="str">
        <f>IF(Table2[[#This Row],[km_walking]]&gt;3,Table2[[#This Row],[km_walking]]/Table2[[#This Row],[hours_walking]],"")</f>
        <v/>
      </c>
      <c r="M189" s="30">
        <f t="shared" si="15"/>
        <v>0</v>
      </c>
      <c r="N189" s="30">
        <f t="shared" si="11"/>
        <v>0</v>
      </c>
      <c r="O189" s="30">
        <f t="shared" si="13"/>
        <v>1</v>
      </c>
      <c r="P189" s="30">
        <f>IFERROR(IF(Table2[[#This Row],[break]]=0,0,P188+1),1)</f>
        <v>1</v>
      </c>
      <c r="Q189" s="30">
        <f t="shared" si="12"/>
        <v>0</v>
      </c>
      <c r="R189" s="30" t="str">
        <f>TEXT(Table2[[#This Row],[date]],"dd-mmm-yyyy")</f>
        <v>07-Jul-2018</v>
      </c>
    </row>
    <row r="190" spans="1:18" x14ac:dyDescent="0.25">
      <c r="A190" s="27">
        <v>43289</v>
      </c>
      <c r="B190" s="6" t="str">
        <f t="shared" si="14"/>
        <v>08 Sun</v>
      </c>
      <c r="C190" s="6" t="str">
        <f>TEXT(Table2[[#This Row],[date]],"mmm")</f>
        <v>Jul</v>
      </c>
      <c r="D190" s="30">
        <f>YEAR(Table2[[#This Row],[date]])</f>
        <v>2018</v>
      </c>
      <c r="E190" s="30">
        <v>2161</v>
      </c>
      <c r="F190" s="30">
        <v>1.8727777777777781</v>
      </c>
      <c r="G190" s="30">
        <v>1.5007731</v>
      </c>
      <c r="H190" s="30">
        <v>1.8727777777777781</v>
      </c>
      <c r="I190" s="30">
        <v>7.9444444444444443E-2</v>
      </c>
      <c r="J190" s="30">
        <v>0.27469900000000003</v>
      </c>
      <c r="K190" s="30">
        <f>Table2[[#This Row],[km]]/Table2[[#This Row],[steps]]*1000*3.28084</f>
        <v>2.2784805263322534</v>
      </c>
      <c r="L190" s="31" t="str">
        <f>IF(Table2[[#This Row],[km_walking]]&gt;3,Table2[[#This Row],[km_walking]]/Table2[[#This Row],[hours_walking]],"")</f>
        <v/>
      </c>
      <c r="M190" s="30">
        <f t="shared" si="15"/>
        <v>0</v>
      </c>
      <c r="N190" s="30">
        <f t="shared" si="11"/>
        <v>0</v>
      </c>
      <c r="O190" s="30">
        <f t="shared" si="13"/>
        <v>1</v>
      </c>
      <c r="P190" s="30">
        <f>IFERROR(IF(Table2[[#This Row],[break]]=0,0,P189+1),1)</f>
        <v>2</v>
      </c>
      <c r="Q190" s="30">
        <f t="shared" si="12"/>
        <v>0</v>
      </c>
      <c r="R190" s="30" t="str">
        <f>TEXT(Table2[[#This Row],[date]],"dd-mmm-yyyy")</f>
        <v>08-Jul-2018</v>
      </c>
    </row>
    <row r="191" spans="1:18" x14ac:dyDescent="0.25">
      <c r="A191" s="27">
        <v>43290</v>
      </c>
      <c r="B191" s="6" t="str">
        <f t="shared" si="14"/>
        <v>09 Mon</v>
      </c>
      <c r="C191" s="6" t="str">
        <f>TEXT(Table2[[#This Row],[date]],"mmm")</f>
        <v>Jul</v>
      </c>
      <c r="D191" s="30">
        <f>YEAR(Table2[[#This Row],[date]])</f>
        <v>2018</v>
      </c>
      <c r="E191" s="30">
        <v>15795</v>
      </c>
      <c r="F191" s="30">
        <v>7.3530555555555557</v>
      </c>
      <c r="G191" s="30">
        <v>12.17534878</v>
      </c>
      <c r="H191" s="30">
        <v>7.3530555555555557</v>
      </c>
      <c r="I191" s="30">
        <v>1.8444444444444441</v>
      </c>
      <c r="J191" s="30">
        <v>8.7830650000000006</v>
      </c>
      <c r="K191" s="30">
        <f>Table2[[#This Row],[km]]/Table2[[#This Row],[steps]]*1000*3.28084</f>
        <v>2.5289883691912123</v>
      </c>
      <c r="L191" s="31">
        <f>IF(Table2[[#This Row],[km_walking]]&gt;3,Table2[[#This Row],[km_walking]]/Table2[[#This Row],[hours_walking]],"")</f>
        <v>4.7619027108433745</v>
      </c>
      <c r="M191" s="30">
        <f t="shared" si="15"/>
        <v>1</v>
      </c>
      <c r="N191" s="30">
        <f t="shared" si="11"/>
        <v>0</v>
      </c>
      <c r="O191" s="30">
        <f t="shared" si="13"/>
        <v>0</v>
      </c>
      <c r="P191" s="30">
        <f>IFERROR(IF(Table2[[#This Row],[break]]=0,0,P190+1),1)</f>
        <v>0</v>
      </c>
      <c r="Q191" s="30">
        <f t="shared" si="12"/>
        <v>0</v>
      </c>
      <c r="R191" s="30" t="str">
        <f>TEXT(Table2[[#This Row],[date]],"dd-mmm-yyyy")</f>
        <v>09-Jul-2018</v>
      </c>
    </row>
    <row r="192" spans="1:18" x14ac:dyDescent="0.25">
      <c r="A192" s="27">
        <v>43291</v>
      </c>
      <c r="B192" s="6" t="str">
        <f t="shared" si="14"/>
        <v>10 Tue</v>
      </c>
      <c r="C192" s="6" t="str">
        <f>TEXT(Table2[[#This Row],[date]],"mmm")</f>
        <v>Jul</v>
      </c>
      <c r="D192" s="30">
        <f>YEAR(Table2[[#This Row],[date]])</f>
        <v>2018</v>
      </c>
      <c r="E192" s="30">
        <v>15980</v>
      </c>
      <c r="F192" s="30">
        <v>4.9875000000000007</v>
      </c>
      <c r="G192" s="30">
        <v>12.48906672</v>
      </c>
      <c r="H192" s="30">
        <v>4.9875000000000007</v>
      </c>
      <c r="I192" s="30">
        <v>2.2652777777777779</v>
      </c>
      <c r="J192" s="30">
        <v>10.892512999999999</v>
      </c>
      <c r="K192" s="30">
        <f>Table2[[#This Row],[km]]/Table2[[#This Row],[steps]]*1000*3.28084</f>
        <v>2.5641195029815265</v>
      </c>
      <c r="L192" s="31">
        <f>IF(Table2[[#This Row],[km_walking]]&gt;3,Table2[[#This Row],[km_walking]]/Table2[[#This Row],[hours_walking]],"")</f>
        <v>4.8084668056407107</v>
      </c>
      <c r="M192" s="30">
        <f t="shared" si="15"/>
        <v>1</v>
      </c>
      <c r="N192" s="30">
        <f t="shared" si="11"/>
        <v>0</v>
      </c>
      <c r="O192" s="30">
        <f t="shared" si="13"/>
        <v>0</v>
      </c>
      <c r="P192" s="30">
        <f>IFERROR(IF(Table2[[#This Row],[break]]=0,0,P191+1),1)</f>
        <v>0</v>
      </c>
      <c r="Q192" s="30">
        <f t="shared" si="12"/>
        <v>0</v>
      </c>
      <c r="R192" s="30" t="str">
        <f>TEXT(Table2[[#This Row],[date]],"dd-mmm-yyyy")</f>
        <v>10-Jul-2018</v>
      </c>
    </row>
    <row r="193" spans="1:18" x14ac:dyDescent="0.25">
      <c r="A193" s="27">
        <v>43292</v>
      </c>
      <c r="B193" s="6" t="str">
        <f t="shared" si="14"/>
        <v>11 Wed</v>
      </c>
      <c r="C193" s="6" t="str">
        <f>TEXT(Table2[[#This Row],[date]],"mmm")</f>
        <v>Jul</v>
      </c>
      <c r="D193" s="30">
        <f>YEAR(Table2[[#This Row],[date]])</f>
        <v>2018</v>
      </c>
      <c r="E193" s="30">
        <v>15183</v>
      </c>
      <c r="F193" s="30">
        <v>7.550833333333336</v>
      </c>
      <c r="G193" s="30">
        <v>10.13052141</v>
      </c>
      <c r="H193" s="30">
        <v>7.550833333333336</v>
      </c>
      <c r="I193" s="30">
        <v>1.776111111111111</v>
      </c>
      <c r="J193" s="30">
        <v>6.7288060000000014</v>
      </c>
      <c r="K193" s="30">
        <f>Table2[[#This Row],[km]]/Table2[[#This Row],[steps]]*1000*3.28084</f>
        <v>2.1890680275824539</v>
      </c>
      <c r="L193" s="31">
        <f>IF(Table2[[#This Row],[km_walking]]&gt;3,Table2[[#This Row],[km_walking]]/Table2[[#This Row],[hours_walking]],"")</f>
        <v>3.7885050985298729</v>
      </c>
      <c r="M193" s="30">
        <f t="shared" si="15"/>
        <v>1</v>
      </c>
      <c r="N193" s="30">
        <f t="shared" si="11"/>
        <v>0</v>
      </c>
      <c r="O193" s="30">
        <f t="shared" si="13"/>
        <v>0</v>
      </c>
      <c r="P193" s="30">
        <f>IFERROR(IF(Table2[[#This Row],[break]]=0,0,P192+1),1)</f>
        <v>0</v>
      </c>
      <c r="Q193" s="30">
        <f t="shared" si="12"/>
        <v>0</v>
      </c>
      <c r="R193" s="30" t="str">
        <f>TEXT(Table2[[#This Row],[date]],"dd-mmm-yyyy")</f>
        <v>11-Jul-2018</v>
      </c>
    </row>
    <row r="194" spans="1:18" x14ac:dyDescent="0.25">
      <c r="A194" s="27">
        <v>43293</v>
      </c>
      <c r="B194" s="6" t="str">
        <f t="shared" si="14"/>
        <v>12 Thu</v>
      </c>
      <c r="C194" s="6" t="str">
        <f>TEXT(Table2[[#This Row],[date]],"mmm")</f>
        <v>Jul</v>
      </c>
      <c r="D194" s="30">
        <f>YEAR(Table2[[#This Row],[date]])</f>
        <v>2018</v>
      </c>
      <c r="E194" s="30">
        <v>13855</v>
      </c>
      <c r="F194" s="30">
        <v>5.3452777777777776</v>
      </c>
      <c r="G194" s="30">
        <v>9.0064259999999994</v>
      </c>
      <c r="H194" s="30">
        <v>5.3452777777777776</v>
      </c>
      <c r="I194" s="30">
        <v>1.885</v>
      </c>
      <c r="J194" s="30">
        <v>7.5257859999999992</v>
      </c>
      <c r="K194" s="30">
        <f>Table2[[#This Row],[km]]/Table2[[#This Row],[steps]]*1000*3.28084</f>
        <v>2.1327060756290144</v>
      </c>
      <c r="L194" s="31">
        <f>IF(Table2[[#This Row],[km_walking]]&gt;3,Table2[[#This Row],[km_walking]]/Table2[[#This Row],[hours_walking]],"")</f>
        <v>3.9924594164456231</v>
      </c>
      <c r="M194" s="30">
        <f t="shared" si="15"/>
        <v>1</v>
      </c>
      <c r="N194" s="30">
        <f t="shared" ref="N194:N257" si="16">IF(E194&gt;=20000,1,0)</f>
        <v>0</v>
      </c>
      <c r="O194" s="30">
        <f t="shared" si="13"/>
        <v>0</v>
      </c>
      <c r="P194" s="30">
        <f>IFERROR(IF(Table2[[#This Row],[break]]=0,0,P193+1),1)</f>
        <v>0</v>
      </c>
      <c r="Q194" s="30">
        <f t="shared" ref="Q194:Q257" si="17">IFERROR(IF(J194/I194&gt;5,1,0),0)</f>
        <v>0</v>
      </c>
      <c r="R194" s="30" t="str">
        <f>TEXT(Table2[[#This Row],[date]],"dd-mmm-yyyy")</f>
        <v>12-Jul-2018</v>
      </c>
    </row>
    <row r="195" spans="1:18" x14ac:dyDescent="0.25">
      <c r="A195" s="27">
        <v>43294</v>
      </c>
      <c r="B195" s="6" t="str">
        <f t="shared" si="14"/>
        <v>13 Fri</v>
      </c>
      <c r="C195" s="6" t="str">
        <f>TEXT(Table2[[#This Row],[date]],"mmm")</f>
        <v>Jul</v>
      </c>
      <c r="D195" s="30">
        <f>YEAR(Table2[[#This Row],[date]])</f>
        <v>2018</v>
      </c>
      <c r="E195" s="30">
        <v>17800</v>
      </c>
      <c r="F195" s="30">
        <v>7.6441666666666714</v>
      </c>
      <c r="G195" s="30">
        <v>11.728260000000001</v>
      </c>
      <c r="H195" s="30">
        <v>7.6441666666666714</v>
      </c>
      <c r="I195" s="30">
        <v>2.318888888888889</v>
      </c>
      <c r="J195" s="30">
        <v>9.2747599999999988</v>
      </c>
      <c r="K195" s="30">
        <f>Table2[[#This Row],[km]]/Table2[[#This Row],[steps]]*1000*3.28084</f>
        <v>2.1617159853033709</v>
      </c>
      <c r="L195" s="31">
        <f>IF(Table2[[#This Row],[km_walking]]&gt;3,Table2[[#This Row],[km_walking]]/Table2[[#This Row],[hours_walking]],"")</f>
        <v>3.9996569238140864</v>
      </c>
      <c r="M195" s="30">
        <f t="shared" si="15"/>
        <v>1</v>
      </c>
      <c r="N195" s="30">
        <f t="shared" si="16"/>
        <v>0</v>
      </c>
      <c r="O195" s="30">
        <f t="shared" si="13"/>
        <v>0</v>
      </c>
      <c r="P195" s="30">
        <f>IFERROR(IF(Table2[[#This Row],[break]]=0,0,P194+1),1)</f>
        <v>0</v>
      </c>
      <c r="Q195" s="30">
        <f t="shared" si="17"/>
        <v>0</v>
      </c>
      <c r="R195" s="30" t="str">
        <f>TEXT(Table2[[#This Row],[date]],"dd-mmm-yyyy")</f>
        <v>13-Jul-2018</v>
      </c>
    </row>
    <row r="196" spans="1:18" x14ac:dyDescent="0.25">
      <c r="A196" s="27">
        <v>43295</v>
      </c>
      <c r="B196" s="6" t="str">
        <f t="shared" si="14"/>
        <v>14 Sat</v>
      </c>
      <c r="C196" s="6" t="str">
        <f>TEXT(Table2[[#This Row],[date]],"mmm")</f>
        <v>Jul</v>
      </c>
      <c r="D196" s="30">
        <f>YEAR(Table2[[#This Row],[date]])</f>
        <v>2018</v>
      </c>
      <c r="E196" s="30">
        <v>12079</v>
      </c>
      <c r="F196" s="30">
        <v>7.2697222222222253</v>
      </c>
      <c r="G196" s="30">
        <v>7.8276599999999972</v>
      </c>
      <c r="H196" s="30">
        <v>7.2697222222222253</v>
      </c>
      <c r="I196" s="30">
        <v>1.418333333333333</v>
      </c>
      <c r="J196" s="30">
        <v>5.4377599999999999</v>
      </c>
      <c r="K196" s="30">
        <f>Table2[[#This Row],[km]]/Table2[[#This Row],[steps]]*1000*3.28084</f>
        <v>2.1261114359135682</v>
      </c>
      <c r="L196" s="31">
        <f>IF(Table2[[#This Row],[km_walking]]&gt;3,Table2[[#This Row],[km_walking]]/Table2[[#This Row],[hours_walking]],"")</f>
        <v>3.8339083431257355</v>
      </c>
      <c r="M196" s="30">
        <f t="shared" si="15"/>
        <v>1</v>
      </c>
      <c r="N196" s="30">
        <f t="shared" si="16"/>
        <v>0</v>
      </c>
      <c r="O196" s="30">
        <f t="shared" si="13"/>
        <v>0</v>
      </c>
      <c r="P196" s="30">
        <f>IFERROR(IF(Table2[[#This Row],[break]]=0,0,P195+1),1)</f>
        <v>0</v>
      </c>
      <c r="Q196" s="30">
        <f t="shared" si="17"/>
        <v>0</v>
      </c>
      <c r="R196" s="30" t="str">
        <f>TEXT(Table2[[#This Row],[date]],"dd-mmm-yyyy")</f>
        <v>14-Jul-2018</v>
      </c>
    </row>
    <row r="197" spans="1:18" x14ac:dyDescent="0.25">
      <c r="A197" s="27">
        <v>43296</v>
      </c>
      <c r="B197" s="6" t="str">
        <f t="shared" si="14"/>
        <v>15 Sun</v>
      </c>
      <c r="C197" s="6" t="str">
        <f>TEXT(Table2[[#This Row],[date]],"mmm")</f>
        <v>Jul</v>
      </c>
      <c r="D197" s="30">
        <f>YEAR(Table2[[#This Row],[date]])</f>
        <v>2018</v>
      </c>
      <c r="E197" s="30">
        <v>17695</v>
      </c>
      <c r="F197" s="30">
        <v>5.1777777777777771</v>
      </c>
      <c r="G197" s="30">
        <v>12.045634</v>
      </c>
      <c r="H197" s="30">
        <v>5.1777777777777771</v>
      </c>
      <c r="I197" s="30">
        <v>2.4941666666666671</v>
      </c>
      <c r="J197" s="30">
        <v>10.438654</v>
      </c>
      <c r="K197" s="30">
        <f>Table2[[#This Row],[km]]/Table2[[#This Row],[steps]]*1000*3.28084</f>
        <v>2.2333878413427524</v>
      </c>
      <c r="L197" s="31">
        <f>IF(Table2[[#This Row],[km_walking]]&gt;3,Table2[[#This Row],[km_walking]]/Table2[[#This Row],[hours_walking]],"")</f>
        <v>4.1852271299699293</v>
      </c>
      <c r="M197" s="30">
        <f t="shared" si="15"/>
        <v>1</v>
      </c>
      <c r="N197" s="30">
        <f t="shared" si="16"/>
        <v>0</v>
      </c>
      <c r="O197" s="30">
        <f t="shared" si="13"/>
        <v>0</v>
      </c>
      <c r="P197" s="30">
        <f>IFERROR(IF(Table2[[#This Row],[break]]=0,0,P196+1),1)</f>
        <v>0</v>
      </c>
      <c r="Q197" s="30">
        <f t="shared" si="17"/>
        <v>0</v>
      </c>
      <c r="R197" s="30" t="str">
        <f>TEXT(Table2[[#This Row],[date]],"dd-mmm-yyyy")</f>
        <v>15-Jul-2018</v>
      </c>
    </row>
    <row r="198" spans="1:18" x14ac:dyDescent="0.25">
      <c r="A198" s="27">
        <v>43297</v>
      </c>
      <c r="B198" s="6" t="str">
        <f t="shared" si="14"/>
        <v>16 Mon</v>
      </c>
      <c r="C198" s="6" t="str">
        <f>TEXT(Table2[[#This Row],[date]],"mmm")</f>
        <v>Jul</v>
      </c>
      <c r="D198" s="30">
        <f>YEAR(Table2[[#This Row],[date]])</f>
        <v>2018</v>
      </c>
      <c r="E198" s="30">
        <v>13152</v>
      </c>
      <c r="F198" s="30">
        <v>4.8024999999999993</v>
      </c>
      <c r="G198" s="30">
        <v>8.7271210000000004</v>
      </c>
      <c r="H198" s="30">
        <v>4.8024999999999993</v>
      </c>
      <c r="I198" s="30">
        <v>1.660555555555556</v>
      </c>
      <c r="J198" s="30">
        <v>6.7071609999999993</v>
      </c>
      <c r="K198" s="30">
        <f>Table2[[#This Row],[km]]/Table2[[#This Row],[steps]]*1000*3.28084</f>
        <v>2.1770291713534062</v>
      </c>
      <c r="L198" s="31">
        <f>IF(Table2[[#This Row],[km_walking]]&gt;3,Table2[[#This Row],[km_walking]]/Table2[[#This Row],[hours_walking]],"")</f>
        <v>4.0391066577450641</v>
      </c>
      <c r="M198" s="30">
        <f t="shared" si="15"/>
        <v>1</v>
      </c>
      <c r="N198" s="30">
        <f t="shared" si="16"/>
        <v>0</v>
      </c>
      <c r="O198" s="30">
        <f t="shared" ref="O198:O261" si="18">IF(E198&lt;3000,1,0)</f>
        <v>0</v>
      </c>
      <c r="P198" s="30">
        <f>IFERROR(IF(Table2[[#This Row],[break]]=0,0,P197+1),1)</f>
        <v>0</v>
      </c>
      <c r="Q198" s="30">
        <f t="shared" si="17"/>
        <v>0</v>
      </c>
      <c r="R198" s="30" t="str">
        <f>TEXT(Table2[[#This Row],[date]],"dd-mmm-yyyy")</f>
        <v>16-Jul-2018</v>
      </c>
    </row>
    <row r="199" spans="1:18" x14ac:dyDescent="0.25">
      <c r="A199" s="27">
        <v>43298</v>
      </c>
      <c r="B199" s="6" t="str">
        <f t="shared" ref="B199:B262" si="19">TEXT(A199,"dd ddd")</f>
        <v>17 Tue</v>
      </c>
      <c r="C199" s="6" t="str">
        <f>TEXT(Table2[[#This Row],[date]],"mmm")</f>
        <v>Jul</v>
      </c>
      <c r="D199" s="30">
        <f>YEAR(Table2[[#This Row],[date]])</f>
        <v>2018</v>
      </c>
      <c r="E199" s="30">
        <v>15403</v>
      </c>
      <c r="F199" s="30">
        <v>7.9336111111111141</v>
      </c>
      <c r="G199" s="30">
        <v>10.335827</v>
      </c>
      <c r="H199" s="30">
        <v>7.9336111111111141</v>
      </c>
      <c r="I199" s="30">
        <v>1.7188888888888889</v>
      </c>
      <c r="J199" s="30">
        <v>6.2935839999999992</v>
      </c>
      <c r="K199" s="30">
        <f>Table2[[#This Row],[km]]/Table2[[#This Row],[steps]]*1000*3.28084</f>
        <v>2.2015318220268778</v>
      </c>
      <c r="L199" s="31">
        <f>IF(Table2[[#This Row],[km_walking]]&gt;3,Table2[[#This Row],[km_walking]]/Table2[[#This Row],[hours_walking]],"")</f>
        <v>3.6614257272139619</v>
      </c>
      <c r="M199" s="30">
        <f t="shared" ref="M199:M262" si="20">IF(E199&gt;=10000,1,0)</f>
        <v>1</v>
      </c>
      <c r="N199" s="30">
        <f t="shared" si="16"/>
        <v>0</v>
      </c>
      <c r="O199" s="30">
        <f t="shared" si="18"/>
        <v>0</v>
      </c>
      <c r="P199" s="30">
        <f>IFERROR(IF(Table2[[#This Row],[break]]=0,0,P198+1),1)</f>
        <v>0</v>
      </c>
      <c r="Q199" s="30">
        <f t="shared" si="17"/>
        <v>0</v>
      </c>
      <c r="R199" s="30" t="str">
        <f>TEXT(Table2[[#This Row],[date]],"dd-mmm-yyyy")</f>
        <v>17-Jul-2018</v>
      </c>
    </row>
    <row r="200" spans="1:18" x14ac:dyDescent="0.25">
      <c r="A200" s="27">
        <v>43299</v>
      </c>
      <c r="B200" s="6" t="str">
        <f t="shared" si="19"/>
        <v>18 Wed</v>
      </c>
      <c r="C200" s="6" t="str">
        <f>TEXT(Table2[[#This Row],[date]],"mmm")</f>
        <v>Jul</v>
      </c>
      <c r="D200" s="30">
        <f>YEAR(Table2[[#This Row],[date]])</f>
        <v>2018</v>
      </c>
      <c r="E200" s="30">
        <v>10980</v>
      </c>
      <c r="F200" s="30">
        <v>7.4866666666666699</v>
      </c>
      <c r="G200" s="30">
        <v>7.4960279999999999</v>
      </c>
      <c r="H200" s="30">
        <v>7.4866666666666699</v>
      </c>
      <c r="I200" s="30">
        <v>1.124166666666667</v>
      </c>
      <c r="J200" s="30">
        <v>3.7397279999999999</v>
      </c>
      <c r="K200" s="30">
        <f>Table2[[#This Row],[km]]/Table2[[#This Row],[steps]]*1000*3.28084</f>
        <v>2.2398240895737707</v>
      </c>
      <c r="L200" s="31">
        <f>IF(Table2[[#This Row],[km_walking]]&gt;3,Table2[[#This Row],[km_walking]]/Table2[[#This Row],[hours_walking]],"")</f>
        <v>3.3266668643439576</v>
      </c>
      <c r="M200" s="30">
        <f t="shared" si="20"/>
        <v>1</v>
      </c>
      <c r="N200" s="30">
        <f t="shared" si="16"/>
        <v>0</v>
      </c>
      <c r="O200" s="30">
        <f t="shared" si="18"/>
        <v>0</v>
      </c>
      <c r="P200" s="30">
        <f>IFERROR(IF(Table2[[#This Row],[break]]=0,0,P199+1),1)</f>
        <v>0</v>
      </c>
      <c r="Q200" s="30">
        <f t="shared" si="17"/>
        <v>0</v>
      </c>
      <c r="R200" s="30" t="str">
        <f>TEXT(Table2[[#This Row],[date]],"dd-mmm-yyyy")</f>
        <v>18-Jul-2018</v>
      </c>
    </row>
    <row r="201" spans="1:18" x14ac:dyDescent="0.25">
      <c r="A201" s="27">
        <v>43300</v>
      </c>
      <c r="B201" s="6" t="str">
        <f t="shared" si="19"/>
        <v>19 Thu</v>
      </c>
      <c r="C201" s="6" t="str">
        <f>TEXT(Table2[[#This Row],[date]],"mmm")</f>
        <v>Jul</v>
      </c>
      <c r="D201" s="30">
        <f>YEAR(Table2[[#This Row],[date]])</f>
        <v>2018</v>
      </c>
      <c r="E201" s="30">
        <v>14958</v>
      </c>
      <c r="F201" s="30">
        <v>8.3363888888888908</v>
      </c>
      <c r="G201" s="30">
        <v>10.029590000000001</v>
      </c>
      <c r="H201" s="30">
        <v>8.3363888888888908</v>
      </c>
      <c r="I201" s="30">
        <v>1.372222222222222</v>
      </c>
      <c r="J201" s="30">
        <v>4.4580299999999999</v>
      </c>
      <c r="K201" s="30">
        <f>Table2[[#This Row],[km]]/Table2[[#This Row],[steps]]*1000*3.28084</f>
        <v>2.1998582735392436</v>
      </c>
      <c r="L201" s="31">
        <f>IF(Table2[[#This Row],[km_walking]]&gt;3,Table2[[#This Row],[km_walking]]/Table2[[#This Row],[hours_walking]],"")</f>
        <v>3.2487668016194338</v>
      </c>
      <c r="M201" s="30">
        <f t="shared" si="20"/>
        <v>1</v>
      </c>
      <c r="N201" s="30">
        <f t="shared" si="16"/>
        <v>0</v>
      </c>
      <c r="O201" s="30">
        <f t="shared" si="18"/>
        <v>0</v>
      </c>
      <c r="P201" s="30">
        <f>IFERROR(IF(Table2[[#This Row],[break]]=0,0,P200+1),1)</f>
        <v>0</v>
      </c>
      <c r="Q201" s="30">
        <f t="shared" si="17"/>
        <v>0</v>
      </c>
      <c r="R201" s="30" t="str">
        <f>TEXT(Table2[[#This Row],[date]],"dd-mmm-yyyy")</f>
        <v>19-Jul-2018</v>
      </c>
    </row>
    <row r="202" spans="1:18" x14ac:dyDescent="0.25">
      <c r="A202" s="27">
        <v>43301</v>
      </c>
      <c r="B202" s="6" t="str">
        <f t="shared" si="19"/>
        <v>20 Fri</v>
      </c>
      <c r="C202" s="6" t="str">
        <f>TEXT(Table2[[#This Row],[date]],"mmm")</f>
        <v>Jul</v>
      </c>
      <c r="D202" s="30">
        <f>YEAR(Table2[[#This Row],[date]])</f>
        <v>2018</v>
      </c>
      <c r="E202" s="30">
        <v>15543</v>
      </c>
      <c r="F202" s="30">
        <v>5.6630555555555562</v>
      </c>
      <c r="G202" s="30">
        <v>10.731688999999999</v>
      </c>
      <c r="H202" s="30">
        <v>5.6630555555555562</v>
      </c>
      <c r="I202" s="30">
        <v>1.7641666666666671</v>
      </c>
      <c r="J202" s="30">
        <v>6.6752319999999994</v>
      </c>
      <c r="K202" s="30">
        <f>Table2[[#This Row],[km]]/Table2[[#This Row],[steps]]*1000*3.28084</f>
        <v>2.2652611811593641</v>
      </c>
      <c r="L202" s="31">
        <f>IF(Table2[[#This Row],[km_walking]]&gt;3,Table2[[#This Row],[km_walking]]/Table2[[#This Row],[hours_walking]],"")</f>
        <v>3.7837876239962198</v>
      </c>
      <c r="M202" s="30">
        <f t="shared" si="20"/>
        <v>1</v>
      </c>
      <c r="N202" s="30">
        <f t="shared" si="16"/>
        <v>0</v>
      </c>
      <c r="O202" s="30">
        <f t="shared" si="18"/>
        <v>0</v>
      </c>
      <c r="P202" s="30">
        <f>IFERROR(IF(Table2[[#This Row],[break]]=0,0,P201+1),1)</f>
        <v>0</v>
      </c>
      <c r="Q202" s="30">
        <f t="shared" si="17"/>
        <v>0</v>
      </c>
      <c r="R202" s="30" t="str">
        <f>TEXT(Table2[[#This Row],[date]],"dd-mmm-yyyy")</f>
        <v>20-Jul-2018</v>
      </c>
    </row>
    <row r="203" spans="1:18" x14ac:dyDescent="0.25">
      <c r="A203" s="27">
        <v>43302</v>
      </c>
      <c r="B203" s="6" t="str">
        <f t="shared" si="19"/>
        <v>21 Sat</v>
      </c>
      <c r="C203" s="6" t="str">
        <f>TEXT(Table2[[#This Row],[date]],"mmm")</f>
        <v>Jul</v>
      </c>
      <c r="D203" s="30">
        <f>YEAR(Table2[[#This Row],[date]])</f>
        <v>2018</v>
      </c>
      <c r="E203" s="30">
        <v>14916</v>
      </c>
      <c r="F203" s="30">
        <v>5.6216666666666653</v>
      </c>
      <c r="G203" s="30">
        <v>9.6336039999999983</v>
      </c>
      <c r="H203" s="30">
        <v>5.6216666666666653</v>
      </c>
      <c r="I203" s="30">
        <v>1.8952777777777781</v>
      </c>
      <c r="J203" s="30">
        <v>7.0779040000000002</v>
      </c>
      <c r="K203" s="30">
        <f>Table2[[#This Row],[km]]/Table2[[#This Row],[steps]]*1000*3.28084</f>
        <v>2.1189536971949581</v>
      </c>
      <c r="L203" s="31">
        <f>IF(Table2[[#This Row],[km_walking]]&gt;3,Table2[[#This Row],[km_walking]]/Table2[[#This Row],[hours_walking]],"")</f>
        <v>3.734494269382969</v>
      </c>
      <c r="M203" s="30">
        <f t="shared" si="20"/>
        <v>1</v>
      </c>
      <c r="N203" s="30">
        <f t="shared" si="16"/>
        <v>0</v>
      </c>
      <c r="O203" s="30">
        <f t="shared" si="18"/>
        <v>0</v>
      </c>
      <c r="P203" s="30">
        <f>IFERROR(IF(Table2[[#This Row],[break]]=0,0,P202+1),1)</f>
        <v>0</v>
      </c>
      <c r="Q203" s="30">
        <f t="shared" si="17"/>
        <v>0</v>
      </c>
      <c r="R203" s="30" t="str">
        <f>TEXT(Table2[[#This Row],[date]],"dd-mmm-yyyy")</f>
        <v>21-Jul-2018</v>
      </c>
    </row>
    <row r="204" spans="1:18" x14ac:dyDescent="0.25">
      <c r="A204" s="27">
        <v>43303</v>
      </c>
      <c r="B204" s="6" t="str">
        <f t="shared" si="19"/>
        <v>22 Sun</v>
      </c>
      <c r="C204" s="6" t="str">
        <f>TEXT(Table2[[#This Row],[date]],"mmm")</f>
        <v>Jul</v>
      </c>
      <c r="D204" s="30">
        <f>YEAR(Table2[[#This Row],[date]])</f>
        <v>2018</v>
      </c>
      <c r="E204" s="30">
        <v>12193</v>
      </c>
      <c r="F204" s="30">
        <v>6.2977777777777799</v>
      </c>
      <c r="G204" s="30">
        <v>9.4177699999999991</v>
      </c>
      <c r="H204" s="30">
        <v>6.2977777777777799</v>
      </c>
      <c r="I204" s="30">
        <v>1.134444444444445</v>
      </c>
      <c r="J204" s="30">
        <v>6.1585400000000003</v>
      </c>
      <c r="K204" s="30">
        <f>Table2[[#This Row],[km]]/Table2[[#This Row],[steps]]*1000*3.28084</f>
        <v>2.5340930473878451</v>
      </c>
      <c r="L204" s="31">
        <f>IF(Table2[[#This Row],[km_walking]]&gt;3,Table2[[#This Row],[km_walking]]/Table2[[#This Row],[hours_walking]],"")</f>
        <v>5.4286836434867753</v>
      </c>
      <c r="M204" s="30">
        <f t="shared" si="20"/>
        <v>1</v>
      </c>
      <c r="N204" s="30">
        <f t="shared" si="16"/>
        <v>0</v>
      </c>
      <c r="O204" s="30">
        <f t="shared" si="18"/>
        <v>0</v>
      </c>
      <c r="P204" s="30">
        <f>IFERROR(IF(Table2[[#This Row],[break]]=0,0,P203+1),1)</f>
        <v>0</v>
      </c>
      <c r="Q204" s="30">
        <f t="shared" si="17"/>
        <v>1</v>
      </c>
      <c r="R204" s="30" t="str">
        <f>TEXT(Table2[[#This Row],[date]],"dd-mmm-yyyy")</f>
        <v>22-Jul-2018</v>
      </c>
    </row>
    <row r="205" spans="1:18" x14ac:dyDescent="0.25">
      <c r="A205" s="27">
        <v>43304</v>
      </c>
      <c r="B205" s="6" t="str">
        <f t="shared" si="19"/>
        <v>23 Mon</v>
      </c>
      <c r="C205" s="6" t="str">
        <f>TEXT(Table2[[#This Row],[date]],"mmm")</f>
        <v>Jul</v>
      </c>
      <c r="D205" s="30">
        <f>YEAR(Table2[[#This Row],[date]])</f>
        <v>2018</v>
      </c>
      <c r="E205" s="30">
        <v>14261</v>
      </c>
      <c r="F205" s="30">
        <v>6.2686111111111122</v>
      </c>
      <c r="G205" s="30">
        <v>10.238987</v>
      </c>
      <c r="H205" s="30">
        <v>6.2686111111111122</v>
      </c>
      <c r="I205" s="30">
        <v>1.903888888888889</v>
      </c>
      <c r="J205" s="30">
        <v>6.9332069999999986</v>
      </c>
      <c r="K205" s="30">
        <f>Table2[[#This Row],[km]]/Table2[[#This Row],[steps]]*1000*3.28084</f>
        <v>2.3555485666559148</v>
      </c>
      <c r="L205" s="31">
        <f>IF(Table2[[#This Row],[km_walking]]&gt;3,Table2[[#This Row],[km_walking]]/Table2[[#This Row],[hours_walking]],"")</f>
        <v>3.6416027429238391</v>
      </c>
      <c r="M205" s="30">
        <f t="shared" si="20"/>
        <v>1</v>
      </c>
      <c r="N205" s="30">
        <f t="shared" si="16"/>
        <v>0</v>
      </c>
      <c r="O205" s="30">
        <f t="shared" si="18"/>
        <v>0</v>
      </c>
      <c r="P205" s="30">
        <f>IFERROR(IF(Table2[[#This Row],[break]]=0,0,P204+1),1)</f>
        <v>0</v>
      </c>
      <c r="Q205" s="30">
        <f t="shared" si="17"/>
        <v>0</v>
      </c>
      <c r="R205" s="30" t="str">
        <f>TEXT(Table2[[#This Row],[date]],"dd-mmm-yyyy")</f>
        <v>23-Jul-2018</v>
      </c>
    </row>
    <row r="206" spans="1:18" x14ac:dyDescent="0.25">
      <c r="A206" s="27">
        <v>43305</v>
      </c>
      <c r="B206" s="6" t="str">
        <f t="shared" si="19"/>
        <v>24 Tue</v>
      </c>
      <c r="C206" s="6" t="str">
        <f>TEXT(Table2[[#This Row],[date]],"mmm")</f>
        <v>Jul</v>
      </c>
      <c r="D206" s="30">
        <f>YEAR(Table2[[#This Row],[date]])</f>
        <v>2018</v>
      </c>
      <c r="E206" s="30">
        <v>16498</v>
      </c>
      <c r="F206" s="30">
        <v>6.3513888888888914</v>
      </c>
      <c r="G206" s="30">
        <v>12.371634999999999</v>
      </c>
      <c r="H206" s="30">
        <v>6.3513888888888914</v>
      </c>
      <c r="I206" s="30">
        <v>2.1888888888888891</v>
      </c>
      <c r="J206" s="30">
        <v>8.7316480000000016</v>
      </c>
      <c r="K206" s="30">
        <f>Table2[[#This Row],[km]]/Table2[[#This Row],[steps]]*1000*3.28084</f>
        <v>2.4602591207055395</v>
      </c>
      <c r="L206" s="31">
        <f>IF(Table2[[#This Row],[km_walking]]&gt;3,Table2[[#This Row],[km_walking]]/Table2[[#This Row],[hours_walking]],"")</f>
        <v>3.9890777664974624</v>
      </c>
      <c r="M206" s="30">
        <f t="shared" si="20"/>
        <v>1</v>
      </c>
      <c r="N206" s="30">
        <f t="shared" si="16"/>
        <v>0</v>
      </c>
      <c r="O206" s="30">
        <f t="shared" si="18"/>
        <v>0</v>
      </c>
      <c r="P206" s="30">
        <f>IFERROR(IF(Table2[[#This Row],[break]]=0,0,P205+1),1)</f>
        <v>0</v>
      </c>
      <c r="Q206" s="30">
        <f t="shared" si="17"/>
        <v>0</v>
      </c>
      <c r="R206" s="30" t="str">
        <f>TEXT(Table2[[#This Row],[date]],"dd-mmm-yyyy")</f>
        <v>24-Jul-2018</v>
      </c>
    </row>
    <row r="207" spans="1:18" x14ac:dyDescent="0.25">
      <c r="A207" s="27">
        <v>43306</v>
      </c>
      <c r="B207" s="6" t="str">
        <f t="shared" si="19"/>
        <v>25 Wed</v>
      </c>
      <c r="C207" s="6" t="str">
        <f>TEXT(Table2[[#This Row],[date]],"mmm")</f>
        <v>Jul</v>
      </c>
      <c r="D207" s="30">
        <f>YEAR(Table2[[#This Row],[date]])</f>
        <v>2018</v>
      </c>
      <c r="E207" s="30">
        <v>14531</v>
      </c>
      <c r="F207" s="30">
        <v>7.4313888888888924</v>
      </c>
      <c r="G207" s="30">
        <v>10.982946</v>
      </c>
      <c r="H207" s="30">
        <v>7.4313888888888924</v>
      </c>
      <c r="I207" s="30">
        <v>2.0005555555555561</v>
      </c>
      <c r="J207" s="30">
        <v>8.2813360000000014</v>
      </c>
      <c r="K207" s="30">
        <f>Table2[[#This Row],[km]]/Table2[[#This Row],[steps]]*1000*3.28084</f>
        <v>2.4797528425187529</v>
      </c>
      <c r="L207" s="31">
        <f>IF(Table2[[#This Row],[km_walking]]&gt;3,Table2[[#This Row],[km_walking]]/Table2[[#This Row],[hours_walking]],"")</f>
        <v>4.1395181338517073</v>
      </c>
      <c r="M207" s="30">
        <f t="shared" si="20"/>
        <v>1</v>
      </c>
      <c r="N207" s="30">
        <f t="shared" si="16"/>
        <v>0</v>
      </c>
      <c r="O207" s="30">
        <f t="shared" si="18"/>
        <v>0</v>
      </c>
      <c r="P207" s="30">
        <f>IFERROR(IF(Table2[[#This Row],[break]]=0,0,P206+1),1)</f>
        <v>0</v>
      </c>
      <c r="Q207" s="30">
        <f t="shared" si="17"/>
        <v>0</v>
      </c>
      <c r="R207" s="30" t="str">
        <f>TEXT(Table2[[#This Row],[date]],"dd-mmm-yyyy")</f>
        <v>25-Jul-2018</v>
      </c>
    </row>
    <row r="208" spans="1:18" x14ac:dyDescent="0.25">
      <c r="A208" s="27">
        <v>43307</v>
      </c>
      <c r="B208" s="6" t="str">
        <f t="shared" si="19"/>
        <v>26 Thu</v>
      </c>
      <c r="C208" s="6" t="str">
        <f>TEXT(Table2[[#This Row],[date]],"mmm")</f>
        <v>Jul</v>
      </c>
      <c r="D208" s="30">
        <f>YEAR(Table2[[#This Row],[date]])</f>
        <v>2018</v>
      </c>
      <c r="E208" s="30">
        <v>15611</v>
      </c>
      <c r="F208" s="30">
        <v>7.321666666666669</v>
      </c>
      <c r="G208" s="30">
        <v>11.356809</v>
      </c>
      <c r="H208" s="30">
        <v>7.321666666666669</v>
      </c>
      <c r="I208" s="30">
        <v>1.666111111111112</v>
      </c>
      <c r="J208" s="30">
        <v>6.2949820000000001</v>
      </c>
      <c r="K208" s="30">
        <f>Table2[[#This Row],[km]]/Table2[[#This Row],[steps]]*1000*3.28084</f>
        <v>2.3867704336403817</v>
      </c>
      <c r="L208" s="31">
        <f>IF(Table2[[#This Row],[km_walking]]&gt;3,Table2[[#This Row],[km_walking]]/Table2[[#This Row],[hours_walking]],"")</f>
        <v>3.7782486162053996</v>
      </c>
      <c r="M208" s="30">
        <f t="shared" si="20"/>
        <v>1</v>
      </c>
      <c r="N208" s="30">
        <f t="shared" si="16"/>
        <v>0</v>
      </c>
      <c r="O208" s="30">
        <f t="shared" si="18"/>
        <v>0</v>
      </c>
      <c r="P208" s="30">
        <f>IFERROR(IF(Table2[[#This Row],[break]]=0,0,P207+1),1)</f>
        <v>0</v>
      </c>
      <c r="Q208" s="30">
        <f t="shared" si="17"/>
        <v>0</v>
      </c>
      <c r="R208" s="30" t="str">
        <f>TEXT(Table2[[#This Row],[date]],"dd-mmm-yyyy")</f>
        <v>26-Jul-2018</v>
      </c>
    </row>
    <row r="209" spans="1:18" x14ac:dyDescent="0.25">
      <c r="A209" s="27">
        <v>43308</v>
      </c>
      <c r="B209" s="6" t="str">
        <f t="shared" si="19"/>
        <v>27 Fri</v>
      </c>
      <c r="C209" s="6" t="str">
        <f>TEXT(Table2[[#This Row],[date]],"mmm")</f>
        <v>Jul</v>
      </c>
      <c r="D209" s="30">
        <f>YEAR(Table2[[#This Row],[date]])</f>
        <v>2018</v>
      </c>
      <c r="E209" s="30">
        <v>12386</v>
      </c>
      <c r="F209" s="30">
        <v>7.2805555555555568</v>
      </c>
      <c r="G209" s="30">
        <v>9.1573149999999988</v>
      </c>
      <c r="H209" s="30">
        <v>7.2805555555555568</v>
      </c>
      <c r="I209" s="30">
        <v>1.3797222222222221</v>
      </c>
      <c r="J209" s="30">
        <v>5.2990529999999989</v>
      </c>
      <c r="K209" s="30">
        <f>Table2[[#This Row],[km]]/Table2[[#This Row],[steps]]*1000*3.28084</f>
        <v>2.4256164495882446</v>
      </c>
      <c r="L209" s="31">
        <f>IF(Table2[[#This Row],[km_walking]]&gt;3,Table2[[#This Row],[km_walking]]/Table2[[#This Row],[hours_walking]],"")</f>
        <v>3.8406665592913223</v>
      </c>
      <c r="M209" s="30">
        <f t="shared" si="20"/>
        <v>1</v>
      </c>
      <c r="N209" s="30">
        <f t="shared" si="16"/>
        <v>0</v>
      </c>
      <c r="O209" s="30">
        <f t="shared" si="18"/>
        <v>0</v>
      </c>
      <c r="P209" s="30">
        <f>IFERROR(IF(Table2[[#This Row],[break]]=0,0,P208+1),1)</f>
        <v>0</v>
      </c>
      <c r="Q209" s="30">
        <f t="shared" si="17"/>
        <v>0</v>
      </c>
      <c r="R209" s="30" t="str">
        <f>TEXT(Table2[[#This Row],[date]],"dd-mmm-yyyy")</f>
        <v>27-Jul-2018</v>
      </c>
    </row>
    <row r="210" spans="1:18" x14ac:dyDescent="0.25">
      <c r="A210" s="27">
        <v>43309</v>
      </c>
      <c r="B210" s="6" t="str">
        <f t="shared" si="19"/>
        <v>28 Sat</v>
      </c>
      <c r="C210" s="6" t="str">
        <f>TEXT(Table2[[#This Row],[date]],"mmm")</f>
        <v>Jul</v>
      </c>
      <c r="D210" s="30">
        <f>YEAR(Table2[[#This Row],[date]])</f>
        <v>2018</v>
      </c>
      <c r="E210" s="30">
        <v>9500</v>
      </c>
      <c r="F210" s="30">
        <v>5.6147222222222224</v>
      </c>
      <c r="G210" s="30">
        <v>6.4435599999999988</v>
      </c>
      <c r="H210" s="30">
        <v>5.6147222222222224</v>
      </c>
      <c r="I210" s="30">
        <v>1.2613888888888889</v>
      </c>
      <c r="J210" s="30">
        <v>3.7029400000000008</v>
      </c>
      <c r="K210" s="30">
        <f>Table2[[#This Row],[km]]/Table2[[#This Row],[steps]]*1000*3.28084</f>
        <v>2.2252936200421045</v>
      </c>
      <c r="L210" s="31">
        <f>IF(Table2[[#This Row],[km_walking]]&gt;3,Table2[[#This Row],[km_walking]]/Table2[[#This Row],[hours_walking]],"")</f>
        <v>2.9356053732658012</v>
      </c>
      <c r="M210" s="30">
        <f t="shared" si="20"/>
        <v>0</v>
      </c>
      <c r="N210" s="30">
        <f t="shared" si="16"/>
        <v>0</v>
      </c>
      <c r="O210" s="30">
        <f t="shared" si="18"/>
        <v>0</v>
      </c>
      <c r="P210" s="30">
        <f>IFERROR(IF(Table2[[#This Row],[break]]=0,0,P209+1),1)</f>
        <v>0</v>
      </c>
      <c r="Q210" s="30">
        <f t="shared" si="17"/>
        <v>0</v>
      </c>
      <c r="R210" s="30" t="str">
        <f>TEXT(Table2[[#This Row],[date]],"dd-mmm-yyyy")</f>
        <v>28-Jul-2018</v>
      </c>
    </row>
    <row r="211" spans="1:18" x14ac:dyDescent="0.25">
      <c r="A211" s="27">
        <v>43310</v>
      </c>
      <c r="B211" s="6" t="str">
        <f t="shared" si="19"/>
        <v>29 Sun</v>
      </c>
      <c r="C211" s="6" t="str">
        <f>TEXT(Table2[[#This Row],[date]],"mmm")</f>
        <v>Jul</v>
      </c>
      <c r="D211" s="30">
        <f>YEAR(Table2[[#This Row],[date]])</f>
        <v>2018</v>
      </c>
      <c r="E211" s="30">
        <v>11559</v>
      </c>
      <c r="F211" s="30">
        <v>5.3322222222222244</v>
      </c>
      <c r="G211" s="30">
        <v>10.04275</v>
      </c>
      <c r="H211" s="30">
        <v>5.3322222222222244</v>
      </c>
      <c r="I211" s="30">
        <v>1.606111111111111</v>
      </c>
      <c r="J211" s="30">
        <v>8.9101099999999995</v>
      </c>
      <c r="K211" s="30">
        <f>Table2[[#This Row],[km]]/Table2[[#This Row],[steps]]*1000*3.28084</f>
        <v>2.8504763309974908</v>
      </c>
      <c r="L211" s="31">
        <f>IF(Table2[[#This Row],[km_walking]]&gt;3,Table2[[#This Row],[km_walking]]/Table2[[#This Row],[hours_walking]],"")</f>
        <v>5.547629885852646</v>
      </c>
      <c r="M211" s="30">
        <f t="shared" si="20"/>
        <v>1</v>
      </c>
      <c r="N211" s="30">
        <f t="shared" si="16"/>
        <v>0</v>
      </c>
      <c r="O211" s="30">
        <f t="shared" si="18"/>
        <v>0</v>
      </c>
      <c r="P211" s="30">
        <f>IFERROR(IF(Table2[[#This Row],[break]]=0,0,P210+1),1)</f>
        <v>0</v>
      </c>
      <c r="Q211" s="30">
        <f t="shared" si="17"/>
        <v>1</v>
      </c>
      <c r="R211" s="30" t="str">
        <f>TEXT(Table2[[#This Row],[date]],"dd-mmm-yyyy")</f>
        <v>29-Jul-2018</v>
      </c>
    </row>
    <row r="212" spans="1:18" x14ac:dyDescent="0.25">
      <c r="A212" s="27">
        <v>43311</v>
      </c>
      <c r="B212" s="6" t="str">
        <f t="shared" si="19"/>
        <v>30 Mon</v>
      </c>
      <c r="C212" s="6" t="str">
        <f>TEXT(Table2[[#This Row],[date]],"mmm")</f>
        <v>Jul</v>
      </c>
      <c r="D212" s="30">
        <f>YEAR(Table2[[#This Row],[date]])</f>
        <v>2018</v>
      </c>
      <c r="E212" s="30">
        <v>16952</v>
      </c>
      <c r="F212" s="30">
        <v>5.7380555555555564</v>
      </c>
      <c r="G212" s="30">
        <v>13.069039999999999</v>
      </c>
      <c r="H212" s="30">
        <v>5.7380555555555564</v>
      </c>
      <c r="I212" s="30">
        <v>2.3827777777777781</v>
      </c>
      <c r="J212" s="30">
        <v>11.273540000000001</v>
      </c>
      <c r="K212" s="30">
        <f>Table2[[#This Row],[km]]/Table2[[#This Row],[steps]]*1000*3.28084</f>
        <v>2.5293433927324207</v>
      </c>
      <c r="L212" s="31">
        <f>IF(Table2[[#This Row],[km_walking]]&gt;3,Table2[[#This Row],[km_walking]]/Table2[[#This Row],[hours_walking]],"")</f>
        <v>4.7312595010491956</v>
      </c>
      <c r="M212" s="30">
        <f t="shared" si="20"/>
        <v>1</v>
      </c>
      <c r="N212" s="30">
        <f t="shared" si="16"/>
        <v>0</v>
      </c>
      <c r="O212" s="30">
        <f t="shared" si="18"/>
        <v>0</v>
      </c>
      <c r="P212" s="30">
        <f>IFERROR(IF(Table2[[#This Row],[break]]=0,0,P211+1),1)</f>
        <v>0</v>
      </c>
      <c r="Q212" s="30">
        <f t="shared" si="17"/>
        <v>0</v>
      </c>
      <c r="R212" s="30" t="str">
        <f>TEXT(Table2[[#This Row],[date]],"dd-mmm-yyyy")</f>
        <v>30-Jul-2018</v>
      </c>
    </row>
    <row r="213" spans="1:18" x14ac:dyDescent="0.25">
      <c r="A213" s="27">
        <v>43312</v>
      </c>
      <c r="B213" s="6" t="str">
        <f t="shared" si="19"/>
        <v>31 Tue</v>
      </c>
      <c r="C213" s="6" t="str">
        <f>TEXT(Table2[[#This Row],[date]],"mmm")</f>
        <v>Jul</v>
      </c>
      <c r="D213" s="30">
        <f>YEAR(Table2[[#This Row],[date]])</f>
        <v>2018</v>
      </c>
      <c r="E213" s="30">
        <v>12011</v>
      </c>
      <c r="F213" s="30">
        <v>4.3002777777777794</v>
      </c>
      <c r="G213" s="30">
        <v>8.9185172000000019</v>
      </c>
      <c r="H213" s="30">
        <v>4.3002777777777794</v>
      </c>
      <c r="I213" s="30">
        <v>1.765555555555556</v>
      </c>
      <c r="J213" s="30">
        <v>7.6315600000000003</v>
      </c>
      <c r="K213" s="30">
        <f>Table2[[#This Row],[km]]/Table2[[#This Row],[steps]]*1000*3.28084</f>
        <v>2.4361192215842151</v>
      </c>
      <c r="L213" s="31">
        <f>IF(Table2[[#This Row],[km_walking]]&gt;3,Table2[[#This Row],[km_walking]]/Table2[[#This Row],[hours_walking]],"")</f>
        <v>4.3224694776589043</v>
      </c>
      <c r="M213" s="30">
        <f t="shared" si="20"/>
        <v>1</v>
      </c>
      <c r="N213" s="30">
        <f t="shared" si="16"/>
        <v>0</v>
      </c>
      <c r="O213" s="30">
        <f t="shared" si="18"/>
        <v>0</v>
      </c>
      <c r="P213" s="30">
        <f>IFERROR(IF(Table2[[#This Row],[break]]=0,0,P212+1),1)</f>
        <v>0</v>
      </c>
      <c r="Q213" s="30">
        <f t="shared" si="17"/>
        <v>0</v>
      </c>
      <c r="R213" s="30" t="str">
        <f>TEXT(Table2[[#This Row],[date]],"dd-mmm-yyyy")</f>
        <v>31-Jul-2018</v>
      </c>
    </row>
    <row r="214" spans="1:18" x14ac:dyDescent="0.25">
      <c r="A214" s="27">
        <v>43313</v>
      </c>
      <c r="B214" s="6" t="str">
        <f t="shared" si="19"/>
        <v>01 Wed</v>
      </c>
      <c r="C214" s="6" t="str">
        <f>TEXT(Table2[[#This Row],[date]],"mmm")</f>
        <v>Aug</v>
      </c>
      <c r="D214" s="30">
        <f>YEAR(Table2[[#This Row],[date]])</f>
        <v>2018</v>
      </c>
      <c r="E214" s="30">
        <v>5662</v>
      </c>
      <c r="F214" s="30">
        <v>4.4547222222222214</v>
      </c>
      <c r="G214" s="30">
        <v>3.736479000000001</v>
      </c>
      <c r="H214" s="30">
        <v>4.4547222222222214</v>
      </c>
      <c r="I214" s="30">
        <v>0.55666666666666664</v>
      </c>
      <c r="J214" s="30">
        <v>1.7586200000000001</v>
      </c>
      <c r="K214" s="30">
        <f>Table2[[#This Row],[km]]/Table2[[#This Row],[steps]]*1000*3.28084</f>
        <v>2.165098863009538</v>
      </c>
      <c r="L214" s="31" t="str">
        <f>IF(Table2[[#This Row],[km_walking]]&gt;3,Table2[[#This Row],[km_walking]]/Table2[[#This Row],[hours_walking]],"")</f>
        <v/>
      </c>
      <c r="M214" s="30">
        <f t="shared" si="20"/>
        <v>0</v>
      </c>
      <c r="N214" s="30">
        <f t="shared" si="16"/>
        <v>0</v>
      </c>
      <c r="O214" s="30">
        <f t="shared" si="18"/>
        <v>0</v>
      </c>
      <c r="P214" s="30">
        <f>IFERROR(IF(Table2[[#This Row],[break]]=0,0,P213+1),1)</f>
        <v>0</v>
      </c>
      <c r="Q214" s="30">
        <f t="shared" si="17"/>
        <v>0</v>
      </c>
      <c r="R214" s="30" t="str">
        <f>TEXT(Table2[[#This Row],[date]],"dd-mmm-yyyy")</f>
        <v>01-Aug-2018</v>
      </c>
    </row>
    <row r="215" spans="1:18" x14ac:dyDescent="0.25">
      <c r="A215" s="27">
        <v>43314</v>
      </c>
      <c r="B215" s="6" t="str">
        <f t="shared" si="19"/>
        <v>02 Thu</v>
      </c>
      <c r="C215" s="6" t="str">
        <f>TEXT(Table2[[#This Row],[date]],"mmm")</f>
        <v>Aug</v>
      </c>
      <c r="D215" s="30">
        <f>YEAR(Table2[[#This Row],[date]])</f>
        <v>2018</v>
      </c>
      <c r="E215" s="30">
        <v>12811</v>
      </c>
      <c r="F215" s="30">
        <v>6.0352777777777806</v>
      </c>
      <c r="G215" s="30">
        <v>9.5593199999999996</v>
      </c>
      <c r="H215" s="30">
        <v>6.0352777777777806</v>
      </c>
      <c r="I215" s="30">
        <v>1.495555555555556</v>
      </c>
      <c r="J215" s="30">
        <v>7.133659999999999</v>
      </c>
      <c r="K215" s="30">
        <f>Table2[[#This Row],[km]]/Table2[[#This Row],[steps]]*1000*3.28084</f>
        <v>2.448099245086254</v>
      </c>
      <c r="L215" s="31">
        <f>IF(Table2[[#This Row],[km_walking]]&gt;3,Table2[[#This Row],[km_walking]]/Table2[[#This Row],[hours_walking]],"")</f>
        <v>4.7699063893016325</v>
      </c>
      <c r="M215" s="30">
        <f t="shared" si="20"/>
        <v>1</v>
      </c>
      <c r="N215" s="30">
        <f t="shared" si="16"/>
        <v>0</v>
      </c>
      <c r="O215" s="30">
        <f t="shared" si="18"/>
        <v>0</v>
      </c>
      <c r="P215" s="30">
        <f>IFERROR(IF(Table2[[#This Row],[break]]=0,0,P214+1),1)</f>
        <v>0</v>
      </c>
      <c r="Q215" s="30">
        <f t="shared" si="17"/>
        <v>0</v>
      </c>
      <c r="R215" s="30" t="str">
        <f>TEXT(Table2[[#This Row],[date]],"dd-mmm-yyyy")</f>
        <v>02-Aug-2018</v>
      </c>
    </row>
    <row r="216" spans="1:18" x14ac:dyDescent="0.25">
      <c r="A216" s="27">
        <v>43315</v>
      </c>
      <c r="B216" s="6" t="str">
        <f t="shared" si="19"/>
        <v>03 Fri</v>
      </c>
      <c r="C216" s="6" t="str">
        <f>TEXT(Table2[[#This Row],[date]],"mmm")</f>
        <v>Aug</v>
      </c>
      <c r="D216" s="30">
        <f>YEAR(Table2[[#This Row],[date]])</f>
        <v>2018</v>
      </c>
      <c r="E216" s="30">
        <v>3434</v>
      </c>
      <c r="F216" s="30">
        <v>5.9997222222222213</v>
      </c>
      <c r="G216" s="30">
        <v>2.3629700000000011</v>
      </c>
      <c r="H216" s="30">
        <v>5.9997222222222213</v>
      </c>
      <c r="I216" s="30">
        <v>8.6944444444444449E-2</v>
      </c>
      <c r="J216" s="30">
        <v>0.25868999999999998</v>
      </c>
      <c r="K216" s="30">
        <f>Table2[[#This Row],[km]]/Table2[[#This Row],[steps]]*1000*3.28084</f>
        <v>2.2575790608037281</v>
      </c>
      <c r="L216" s="31" t="str">
        <f>IF(Table2[[#This Row],[km_walking]]&gt;3,Table2[[#This Row],[km_walking]]/Table2[[#This Row],[hours_walking]],"")</f>
        <v/>
      </c>
      <c r="M216" s="30">
        <f t="shared" si="20"/>
        <v>0</v>
      </c>
      <c r="N216" s="30">
        <f t="shared" si="16"/>
        <v>0</v>
      </c>
      <c r="O216" s="30">
        <f t="shared" si="18"/>
        <v>0</v>
      </c>
      <c r="P216" s="30">
        <f>IFERROR(IF(Table2[[#This Row],[break]]=0,0,P215+1),1)</f>
        <v>0</v>
      </c>
      <c r="Q216" s="30">
        <f t="shared" si="17"/>
        <v>0</v>
      </c>
      <c r="R216" s="30" t="str">
        <f>TEXT(Table2[[#This Row],[date]],"dd-mmm-yyyy")</f>
        <v>03-Aug-2018</v>
      </c>
    </row>
    <row r="217" spans="1:18" x14ac:dyDescent="0.25">
      <c r="A217" s="27">
        <v>43316</v>
      </c>
      <c r="B217" s="6" t="str">
        <f t="shared" si="19"/>
        <v>04 Sat</v>
      </c>
      <c r="C217" s="6" t="str">
        <f>TEXT(Table2[[#This Row],[date]],"mmm")</f>
        <v>Aug</v>
      </c>
      <c r="D217" s="30">
        <f>YEAR(Table2[[#This Row],[date]])</f>
        <v>2018</v>
      </c>
      <c r="E217" s="30">
        <v>3112</v>
      </c>
      <c r="F217" s="30">
        <v>5.8677777777777766</v>
      </c>
      <c r="G217" s="30">
        <v>2.0905999999999998</v>
      </c>
      <c r="H217" s="30">
        <v>5.8677777777777766</v>
      </c>
      <c r="I217" s="30"/>
      <c r="J217" s="30"/>
      <c r="K217" s="30">
        <f>Table2[[#This Row],[km]]/Table2[[#This Row],[steps]]*1000*3.28084</f>
        <v>2.2040244550128532</v>
      </c>
      <c r="L217" s="31" t="str">
        <f>IF(Table2[[#This Row],[km_walking]]&gt;3,Table2[[#This Row],[km_walking]]/Table2[[#This Row],[hours_walking]],"")</f>
        <v/>
      </c>
      <c r="M217" s="30">
        <f t="shared" si="20"/>
        <v>0</v>
      </c>
      <c r="N217" s="30">
        <f t="shared" si="16"/>
        <v>0</v>
      </c>
      <c r="O217" s="30">
        <f t="shared" si="18"/>
        <v>0</v>
      </c>
      <c r="P217" s="30">
        <f>IFERROR(IF(Table2[[#This Row],[break]]=0,0,P216+1),1)</f>
        <v>0</v>
      </c>
      <c r="Q217" s="30">
        <f t="shared" si="17"/>
        <v>0</v>
      </c>
      <c r="R217" s="30" t="str">
        <f>TEXT(Table2[[#This Row],[date]],"dd-mmm-yyyy")</f>
        <v>04-Aug-2018</v>
      </c>
    </row>
    <row r="218" spans="1:18" x14ac:dyDescent="0.25">
      <c r="A218" s="27">
        <v>43317</v>
      </c>
      <c r="B218" s="6" t="str">
        <f t="shared" si="19"/>
        <v>05 Sun</v>
      </c>
      <c r="C218" s="6" t="str">
        <f>TEXT(Table2[[#This Row],[date]],"mmm")</f>
        <v>Aug</v>
      </c>
      <c r="D218" s="30">
        <f>YEAR(Table2[[#This Row],[date]])</f>
        <v>2018</v>
      </c>
      <c r="E218" s="30">
        <v>12674</v>
      </c>
      <c r="F218" s="30">
        <v>4.8819444444444446</v>
      </c>
      <c r="G218" s="30">
        <v>8.6996000000000002</v>
      </c>
      <c r="H218" s="30">
        <v>4.8819444444444446</v>
      </c>
      <c r="I218" s="30">
        <v>1.6588888888888891</v>
      </c>
      <c r="J218" s="30">
        <v>7.0868399999999996</v>
      </c>
      <c r="K218" s="30">
        <f>Table2[[#This Row],[km]]/Table2[[#This Row],[steps]]*1000*3.28084</f>
        <v>2.2520116509389303</v>
      </c>
      <c r="L218" s="31">
        <f>IF(Table2[[#This Row],[km_walking]]&gt;3,Table2[[#This Row],[km_walking]]/Table2[[#This Row],[hours_walking]],"")</f>
        <v>4.2720401875418617</v>
      </c>
      <c r="M218" s="30">
        <f t="shared" si="20"/>
        <v>1</v>
      </c>
      <c r="N218" s="30">
        <f t="shared" si="16"/>
        <v>0</v>
      </c>
      <c r="O218" s="30">
        <f t="shared" si="18"/>
        <v>0</v>
      </c>
      <c r="P218" s="30">
        <f>IFERROR(IF(Table2[[#This Row],[break]]=0,0,P217+1),1)</f>
        <v>0</v>
      </c>
      <c r="Q218" s="30">
        <f t="shared" si="17"/>
        <v>0</v>
      </c>
      <c r="R218" s="30" t="str">
        <f>TEXT(Table2[[#This Row],[date]],"dd-mmm-yyyy")</f>
        <v>05-Aug-2018</v>
      </c>
    </row>
    <row r="219" spans="1:18" x14ac:dyDescent="0.25">
      <c r="A219" s="27">
        <v>43318</v>
      </c>
      <c r="B219" s="6" t="str">
        <f t="shared" si="19"/>
        <v>06 Mon</v>
      </c>
      <c r="C219" s="6" t="str">
        <f>TEXT(Table2[[#This Row],[date]],"mmm")</f>
        <v>Aug</v>
      </c>
      <c r="D219" s="30">
        <f>YEAR(Table2[[#This Row],[date]])</f>
        <v>2018</v>
      </c>
      <c r="E219" s="30">
        <v>12453</v>
      </c>
      <c r="F219" s="30">
        <v>4.4816666666666656</v>
      </c>
      <c r="G219" s="30">
        <v>9.1737400000000004</v>
      </c>
      <c r="H219" s="30">
        <v>4.4816666666666656</v>
      </c>
      <c r="I219" s="30">
        <v>1.7986111111111109</v>
      </c>
      <c r="J219" s="30">
        <v>7.9211499999999999</v>
      </c>
      <c r="K219" s="30">
        <f>Table2[[#This Row],[km]]/Table2[[#This Row],[steps]]*1000*3.28084</f>
        <v>2.416893370400707</v>
      </c>
      <c r="L219" s="31">
        <f>IF(Table2[[#This Row],[km_walking]]&gt;3,Table2[[#This Row],[km_walking]]/Table2[[#This Row],[hours_walking]],"")</f>
        <v>4.4040370656370662</v>
      </c>
      <c r="M219" s="30">
        <f t="shared" si="20"/>
        <v>1</v>
      </c>
      <c r="N219" s="30">
        <f t="shared" si="16"/>
        <v>0</v>
      </c>
      <c r="O219" s="30">
        <f t="shared" si="18"/>
        <v>0</v>
      </c>
      <c r="P219" s="30">
        <f>IFERROR(IF(Table2[[#This Row],[break]]=0,0,P218+1),1)</f>
        <v>0</v>
      </c>
      <c r="Q219" s="30">
        <f t="shared" si="17"/>
        <v>0</v>
      </c>
      <c r="R219" s="30" t="str">
        <f>TEXT(Table2[[#This Row],[date]],"dd-mmm-yyyy")</f>
        <v>06-Aug-2018</v>
      </c>
    </row>
    <row r="220" spans="1:18" x14ac:dyDescent="0.25">
      <c r="A220" s="27">
        <v>43319</v>
      </c>
      <c r="B220" s="6" t="str">
        <f t="shared" si="19"/>
        <v>07 Tue</v>
      </c>
      <c r="C220" s="6" t="str">
        <f>TEXT(Table2[[#This Row],[date]],"mmm")</f>
        <v>Aug</v>
      </c>
      <c r="D220" s="30">
        <f>YEAR(Table2[[#This Row],[date]])</f>
        <v>2018</v>
      </c>
      <c r="E220" s="30">
        <v>10022</v>
      </c>
      <c r="F220" s="30">
        <v>3.5055555555555542</v>
      </c>
      <c r="G220" s="30">
        <v>7.4643600000000001</v>
      </c>
      <c r="H220" s="30">
        <v>3.5055555555555542</v>
      </c>
      <c r="I220" s="30">
        <v>1.4975000000000001</v>
      </c>
      <c r="J220" s="30">
        <v>6.9168699999999994</v>
      </c>
      <c r="K220" s="30">
        <f>Table2[[#This Row],[km]]/Table2[[#This Row],[steps]]*1000*3.28084</f>
        <v>2.4435612514867295</v>
      </c>
      <c r="L220" s="31">
        <f>IF(Table2[[#This Row],[km_walking]]&gt;3,Table2[[#This Row],[km_walking]]/Table2[[#This Row],[hours_walking]],"")</f>
        <v>4.6189449081802998</v>
      </c>
      <c r="M220" s="30">
        <f t="shared" si="20"/>
        <v>1</v>
      </c>
      <c r="N220" s="30">
        <f t="shared" si="16"/>
        <v>0</v>
      </c>
      <c r="O220" s="30">
        <f t="shared" si="18"/>
        <v>0</v>
      </c>
      <c r="P220" s="30">
        <f>IFERROR(IF(Table2[[#This Row],[break]]=0,0,P219+1),1)</f>
        <v>0</v>
      </c>
      <c r="Q220" s="30">
        <f t="shared" si="17"/>
        <v>0</v>
      </c>
      <c r="R220" s="30" t="str">
        <f>TEXT(Table2[[#This Row],[date]],"dd-mmm-yyyy")</f>
        <v>07-Aug-2018</v>
      </c>
    </row>
    <row r="221" spans="1:18" x14ac:dyDescent="0.25">
      <c r="A221" s="27">
        <v>43320</v>
      </c>
      <c r="B221" s="6" t="str">
        <f t="shared" si="19"/>
        <v>08 Wed</v>
      </c>
      <c r="C221" s="6" t="str">
        <f>TEXT(Table2[[#This Row],[date]],"mmm")</f>
        <v>Aug</v>
      </c>
      <c r="D221" s="30">
        <f>YEAR(Table2[[#This Row],[date]])</f>
        <v>2018</v>
      </c>
      <c r="E221" s="30">
        <v>10098</v>
      </c>
      <c r="F221" s="30">
        <v>4.4224999999999994</v>
      </c>
      <c r="G221" s="30">
        <v>7.4290500000000002</v>
      </c>
      <c r="H221" s="30">
        <v>4.4224999999999994</v>
      </c>
      <c r="I221" s="30">
        <v>1.3013888888888889</v>
      </c>
      <c r="J221" s="30">
        <v>5.8494699999999993</v>
      </c>
      <c r="K221" s="30">
        <f>Table2[[#This Row],[km]]/Table2[[#This Row],[steps]]*1000*3.28084</f>
        <v>2.4136981978609624</v>
      </c>
      <c r="L221" s="31">
        <f>IF(Table2[[#This Row],[km_walking]]&gt;3,Table2[[#This Row],[km_walking]]/Table2[[#This Row],[hours_walking]],"")</f>
        <v>4.494790181430095</v>
      </c>
      <c r="M221" s="30">
        <f t="shared" si="20"/>
        <v>1</v>
      </c>
      <c r="N221" s="30">
        <f t="shared" si="16"/>
        <v>0</v>
      </c>
      <c r="O221" s="30">
        <f t="shared" si="18"/>
        <v>0</v>
      </c>
      <c r="P221" s="30">
        <f>IFERROR(IF(Table2[[#This Row],[break]]=0,0,P220+1),1)</f>
        <v>0</v>
      </c>
      <c r="Q221" s="30">
        <f t="shared" si="17"/>
        <v>0</v>
      </c>
      <c r="R221" s="30" t="str">
        <f>TEXT(Table2[[#This Row],[date]],"dd-mmm-yyyy")</f>
        <v>08-Aug-2018</v>
      </c>
    </row>
    <row r="222" spans="1:18" x14ac:dyDescent="0.25">
      <c r="A222" s="27">
        <v>43321</v>
      </c>
      <c r="B222" s="6" t="str">
        <f t="shared" si="19"/>
        <v>09 Thu</v>
      </c>
      <c r="C222" s="6" t="str">
        <f>TEXT(Table2[[#This Row],[date]],"mmm")</f>
        <v>Aug</v>
      </c>
      <c r="D222" s="30">
        <f>YEAR(Table2[[#This Row],[date]])</f>
        <v>2018</v>
      </c>
      <c r="E222" s="30">
        <v>15668</v>
      </c>
      <c r="F222" s="30">
        <v>7.4169444444444466</v>
      </c>
      <c r="G222" s="30">
        <v>11.579864600000001</v>
      </c>
      <c r="H222" s="30">
        <v>7.4169444444444466</v>
      </c>
      <c r="I222" s="30">
        <v>1.915</v>
      </c>
      <c r="J222" s="30">
        <v>8.2565299999999997</v>
      </c>
      <c r="K222" s="30">
        <f>Table2[[#This Row],[km]]/Table2[[#This Row],[steps]]*1000*3.28084</f>
        <v>2.4247946754061784</v>
      </c>
      <c r="L222" s="31">
        <f>IF(Table2[[#This Row],[km_walking]]&gt;3,Table2[[#This Row],[km_walking]]/Table2[[#This Row],[hours_walking]],"")</f>
        <v>4.3115039164490856</v>
      </c>
      <c r="M222" s="30">
        <f t="shared" si="20"/>
        <v>1</v>
      </c>
      <c r="N222" s="30">
        <f t="shared" si="16"/>
        <v>0</v>
      </c>
      <c r="O222" s="30">
        <f t="shared" si="18"/>
        <v>0</v>
      </c>
      <c r="P222" s="30">
        <f>IFERROR(IF(Table2[[#This Row],[break]]=0,0,P221+1),1)</f>
        <v>0</v>
      </c>
      <c r="Q222" s="30">
        <f t="shared" si="17"/>
        <v>0</v>
      </c>
      <c r="R222" s="30" t="str">
        <f>TEXT(Table2[[#This Row],[date]],"dd-mmm-yyyy")</f>
        <v>09-Aug-2018</v>
      </c>
    </row>
    <row r="223" spans="1:18" x14ac:dyDescent="0.25">
      <c r="A223" s="27">
        <v>43322</v>
      </c>
      <c r="B223" s="6" t="str">
        <f t="shared" si="19"/>
        <v>10 Fri</v>
      </c>
      <c r="C223" s="6" t="str">
        <f>TEXT(Table2[[#This Row],[date]],"mmm")</f>
        <v>Aug</v>
      </c>
      <c r="D223" s="30">
        <f>YEAR(Table2[[#This Row],[date]])</f>
        <v>2018</v>
      </c>
      <c r="E223" s="30">
        <v>15444</v>
      </c>
      <c r="F223" s="30">
        <v>8.5302777777777763</v>
      </c>
      <c r="G223" s="30">
        <v>11.467034</v>
      </c>
      <c r="H223" s="30">
        <v>8.5302777777777763</v>
      </c>
      <c r="I223" s="30">
        <v>1.8336111111111111</v>
      </c>
      <c r="J223" s="30">
        <v>8.5892999999999997</v>
      </c>
      <c r="K223" s="30">
        <f>Table2[[#This Row],[km]]/Table2[[#This Row],[steps]]*1000*3.28084</f>
        <v>2.4359948088940686</v>
      </c>
      <c r="L223" s="31">
        <f>IF(Table2[[#This Row],[km_walking]]&gt;3,Table2[[#This Row],[km_walking]]/Table2[[#This Row],[hours_walking]],"")</f>
        <v>4.6843629753067715</v>
      </c>
      <c r="M223" s="30">
        <f t="shared" si="20"/>
        <v>1</v>
      </c>
      <c r="N223" s="30">
        <f t="shared" si="16"/>
        <v>0</v>
      </c>
      <c r="O223" s="30">
        <f t="shared" si="18"/>
        <v>0</v>
      </c>
      <c r="P223" s="30">
        <f>IFERROR(IF(Table2[[#This Row],[break]]=0,0,P222+1),1)</f>
        <v>0</v>
      </c>
      <c r="Q223" s="30">
        <f t="shared" si="17"/>
        <v>0</v>
      </c>
      <c r="R223" s="30" t="str">
        <f>TEXT(Table2[[#This Row],[date]],"dd-mmm-yyyy")</f>
        <v>10-Aug-2018</v>
      </c>
    </row>
    <row r="224" spans="1:18" x14ac:dyDescent="0.25">
      <c r="A224" s="27">
        <v>43323</v>
      </c>
      <c r="B224" s="6" t="str">
        <f t="shared" si="19"/>
        <v>11 Sat</v>
      </c>
      <c r="C224" s="6" t="str">
        <f>TEXT(Table2[[#This Row],[date]],"mmm")</f>
        <v>Aug</v>
      </c>
      <c r="D224" s="30">
        <f>YEAR(Table2[[#This Row],[date]])</f>
        <v>2018</v>
      </c>
      <c r="E224" s="30">
        <v>9752</v>
      </c>
      <c r="F224" s="30">
        <v>5.2130555555555542</v>
      </c>
      <c r="G224" s="30">
        <v>6.7631929999999993</v>
      </c>
      <c r="H224" s="30">
        <v>5.2130555555555542</v>
      </c>
      <c r="I224" s="30">
        <v>1.0883333333333329</v>
      </c>
      <c r="J224" s="30">
        <v>3.7214149999999999</v>
      </c>
      <c r="K224" s="30">
        <f>Table2[[#This Row],[km]]/Table2[[#This Row],[steps]]*1000*3.28084</f>
        <v>2.2753234333593109</v>
      </c>
      <c r="L224" s="31">
        <f>IF(Table2[[#This Row],[km_walking]]&gt;3,Table2[[#This Row],[km_walking]]/Table2[[#This Row],[hours_walking]],"")</f>
        <v>3.4193705972434927</v>
      </c>
      <c r="M224" s="30">
        <f t="shared" si="20"/>
        <v>0</v>
      </c>
      <c r="N224" s="30">
        <f t="shared" si="16"/>
        <v>0</v>
      </c>
      <c r="O224" s="30">
        <f t="shared" si="18"/>
        <v>0</v>
      </c>
      <c r="P224" s="30">
        <f>IFERROR(IF(Table2[[#This Row],[break]]=0,0,P223+1),1)</f>
        <v>0</v>
      </c>
      <c r="Q224" s="30">
        <f t="shared" si="17"/>
        <v>0</v>
      </c>
      <c r="R224" s="30" t="str">
        <f>TEXT(Table2[[#This Row],[date]],"dd-mmm-yyyy")</f>
        <v>11-Aug-2018</v>
      </c>
    </row>
    <row r="225" spans="1:18" x14ac:dyDescent="0.25">
      <c r="A225" s="27">
        <v>43324</v>
      </c>
      <c r="B225" s="6" t="str">
        <f t="shared" si="19"/>
        <v>12 Sun</v>
      </c>
      <c r="C225" s="6" t="str">
        <f>TEXT(Table2[[#This Row],[date]],"mmm")</f>
        <v>Aug</v>
      </c>
      <c r="D225" s="30">
        <f>YEAR(Table2[[#This Row],[date]])</f>
        <v>2018</v>
      </c>
      <c r="E225" s="30">
        <v>16110</v>
      </c>
      <c r="F225" s="30">
        <v>6.7911111111111149</v>
      </c>
      <c r="G225" s="30">
        <v>11.501749999999999</v>
      </c>
      <c r="H225" s="30">
        <v>6.7911111111111149</v>
      </c>
      <c r="I225" s="30">
        <v>2.0116666666666672</v>
      </c>
      <c r="J225" s="30">
        <v>7.6282189999999996</v>
      </c>
      <c r="K225" s="30">
        <f>Table2[[#This Row],[km]]/Table2[[#This Row],[steps]]*1000*3.28084</f>
        <v>2.3423588746120418</v>
      </c>
      <c r="L225" s="31">
        <f>IF(Table2[[#This Row],[km_walking]]&gt;3,Table2[[#This Row],[km_walking]]/Table2[[#This Row],[hours_walking]],"")</f>
        <v>3.7919895608947791</v>
      </c>
      <c r="M225" s="30">
        <f t="shared" si="20"/>
        <v>1</v>
      </c>
      <c r="N225" s="30">
        <f t="shared" si="16"/>
        <v>0</v>
      </c>
      <c r="O225" s="30">
        <f t="shared" si="18"/>
        <v>0</v>
      </c>
      <c r="P225" s="30">
        <f>IFERROR(IF(Table2[[#This Row],[break]]=0,0,P224+1),1)</f>
        <v>0</v>
      </c>
      <c r="Q225" s="30">
        <f t="shared" si="17"/>
        <v>0</v>
      </c>
      <c r="R225" s="30" t="str">
        <f>TEXT(Table2[[#This Row],[date]],"dd-mmm-yyyy")</f>
        <v>12-Aug-2018</v>
      </c>
    </row>
    <row r="226" spans="1:18" x14ac:dyDescent="0.25">
      <c r="A226" s="27">
        <v>43325</v>
      </c>
      <c r="B226" s="6" t="str">
        <f t="shared" si="19"/>
        <v>13 Mon</v>
      </c>
      <c r="C226" s="6" t="str">
        <f>TEXT(Table2[[#This Row],[date]],"mmm")</f>
        <v>Aug</v>
      </c>
      <c r="D226" s="30">
        <f>YEAR(Table2[[#This Row],[date]])</f>
        <v>2018</v>
      </c>
      <c r="E226" s="30">
        <v>10870</v>
      </c>
      <c r="F226" s="30">
        <v>5.6802777777777784</v>
      </c>
      <c r="G226" s="30">
        <v>7.7536169999999993</v>
      </c>
      <c r="H226" s="30">
        <v>5.6802777777777784</v>
      </c>
      <c r="I226" s="30">
        <v>1.7358333333333329</v>
      </c>
      <c r="J226" s="30">
        <v>5.6406609999999997</v>
      </c>
      <c r="K226" s="30">
        <f>Table2[[#This Row],[km]]/Table2[[#This Row],[steps]]*1000*3.28084</f>
        <v>2.3402370559595211</v>
      </c>
      <c r="L226" s="31">
        <f>IF(Table2[[#This Row],[km_walking]]&gt;3,Table2[[#This Row],[km_walking]]/Table2[[#This Row],[hours_walking]],"")</f>
        <v>3.2495406625060017</v>
      </c>
      <c r="M226" s="30">
        <f t="shared" si="20"/>
        <v>1</v>
      </c>
      <c r="N226" s="30">
        <f t="shared" si="16"/>
        <v>0</v>
      </c>
      <c r="O226" s="30">
        <f t="shared" si="18"/>
        <v>0</v>
      </c>
      <c r="P226" s="30">
        <f>IFERROR(IF(Table2[[#This Row],[break]]=0,0,P225+1),1)</f>
        <v>0</v>
      </c>
      <c r="Q226" s="30">
        <f t="shared" si="17"/>
        <v>0</v>
      </c>
      <c r="R226" s="30" t="str">
        <f>TEXT(Table2[[#This Row],[date]],"dd-mmm-yyyy")</f>
        <v>13-Aug-2018</v>
      </c>
    </row>
    <row r="227" spans="1:18" x14ac:dyDescent="0.25">
      <c r="A227" s="27">
        <v>43326</v>
      </c>
      <c r="B227" s="6" t="str">
        <f t="shared" si="19"/>
        <v>14 Tue</v>
      </c>
      <c r="C227" s="6" t="str">
        <f>TEXT(Table2[[#This Row],[date]],"mmm")</f>
        <v>Aug</v>
      </c>
      <c r="D227" s="30">
        <f>YEAR(Table2[[#This Row],[date]])</f>
        <v>2018</v>
      </c>
      <c r="E227" s="30">
        <v>10901</v>
      </c>
      <c r="F227" s="30">
        <v>5.4461111111111107</v>
      </c>
      <c r="G227" s="30">
        <v>7.6265539999999996</v>
      </c>
      <c r="H227" s="30">
        <v>5.4461111111111107</v>
      </c>
      <c r="I227" s="30">
        <v>1.173055555555556</v>
      </c>
      <c r="J227" s="30">
        <v>5.1096500000000002</v>
      </c>
      <c r="K227" s="30">
        <f>Table2[[#This Row],[km]]/Table2[[#This Row],[steps]]*1000*3.28084</f>
        <v>2.2953401912998808</v>
      </c>
      <c r="L227" s="31">
        <f>IF(Table2[[#This Row],[km_walking]]&gt;3,Table2[[#This Row],[km_walking]]/Table2[[#This Row],[hours_walking]],"")</f>
        <v>4.3558465545820493</v>
      </c>
      <c r="M227" s="30">
        <f t="shared" si="20"/>
        <v>1</v>
      </c>
      <c r="N227" s="30">
        <f t="shared" si="16"/>
        <v>0</v>
      </c>
      <c r="O227" s="30">
        <f t="shared" si="18"/>
        <v>0</v>
      </c>
      <c r="P227" s="30">
        <f>IFERROR(IF(Table2[[#This Row],[break]]=0,0,P226+1),1)</f>
        <v>0</v>
      </c>
      <c r="Q227" s="30">
        <f t="shared" si="17"/>
        <v>0</v>
      </c>
      <c r="R227" s="30" t="str">
        <f>TEXT(Table2[[#This Row],[date]],"dd-mmm-yyyy")</f>
        <v>14-Aug-2018</v>
      </c>
    </row>
    <row r="228" spans="1:18" x14ac:dyDescent="0.25">
      <c r="A228" s="27">
        <v>43327</v>
      </c>
      <c r="B228" s="6" t="str">
        <f t="shared" si="19"/>
        <v>15 Wed</v>
      </c>
      <c r="C228" s="6" t="str">
        <f>TEXT(Table2[[#This Row],[date]],"mmm")</f>
        <v>Aug</v>
      </c>
      <c r="D228" s="30">
        <f>YEAR(Table2[[#This Row],[date]])</f>
        <v>2018</v>
      </c>
      <c r="E228" s="30">
        <v>2873</v>
      </c>
      <c r="F228" s="30">
        <v>1.926666666666667</v>
      </c>
      <c r="G228" s="30">
        <v>2.006758</v>
      </c>
      <c r="H228" s="30">
        <v>1.926666666666667</v>
      </c>
      <c r="I228" s="30">
        <v>0.1661111111111111</v>
      </c>
      <c r="J228" s="30">
        <v>0.49198999999999998</v>
      </c>
      <c r="K228" s="30">
        <f>Table2[[#This Row],[km]]/Table2[[#This Row],[steps]]*1000*3.28084</f>
        <v>2.2916296264253395</v>
      </c>
      <c r="L228" s="31" t="str">
        <f>IF(Table2[[#This Row],[km_walking]]&gt;3,Table2[[#This Row],[km_walking]]/Table2[[#This Row],[hours_walking]],"")</f>
        <v/>
      </c>
      <c r="M228" s="30">
        <f t="shared" si="20"/>
        <v>0</v>
      </c>
      <c r="N228" s="30">
        <f t="shared" si="16"/>
        <v>0</v>
      </c>
      <c r="O228" s="30">
        <f t="shared" si="18"/>
        <v>1</v>
      </c>
      <c r="P228" s="30">
        <f>IFERROR(IF(Table2[[#This Row],[break]]=0,0,P227+1),1)</f>
        <v>1</v>
      </c>
      <c r="Q228" s="30">
        <f t="shared" si="17"/>
        <v>0</v>
      </c>
      <c r="R228" s="30" t="str">
        <f>TEXT(Table2[[#This Row],[date]],"dd-mmm-yyyy")</f>
        <v>15-Aug-2018</v>
      </c>
    </row>
    <row r="229" spans="1:18" x14ac:dyDescent="0.25">
      <c r="A229" s="27">
        <v>43328</v>
      </c>
      <c r="B229" s="6" t="str">
        <f t="shared" si="19"/>
        <v>16 Thu</v>
      </c>
      <c r="C229" s="6" t="str">
        <f>TEXT(Table2[[#This Row],[date]],"mmm")</f>
        <v>Aug</v>
      </c>
      <c r="D229" s="30">
        <f>YEAR(Table2[[#This Row],[date]])</f>
        <v>2018</v>
      </c>
      <c r="E229" s="30">
        <v>2099</v>
      </c>
      <c r="F229" s="30">
        <v>4.318888888888889</v>
      </c>
      <c r="G229" s="30">
        <v>1.4179200000000001</v>
      </c>
      <c r="H229" s="30">
        <v>4.318888888888889</v>
      </c>
      <c r="I229" s="30"/>
      <c r="J229" s="30"/>
      <c r="K229" s="30">
        <f>Table2[[#This Row],[km]]/Table2[[#This Row],[steps]]*1000*3.28084</f>
        <v>2.21627853873273</v>
      </c>
      <c r="L229" s="31" t="str">
        <f>IF(Table2[[#This Row],[km_walking]]&gt;3,Table2[[#This Row],[km_walking]]/Table2[[#This Row],[hours_walking]],"")</f>
        <v/>
      </c>
      <c r="M229" s="30">
        <f t="shared" si="20"/>
        <v>0</v>
      </c>
      <c r="N229" s="30">
        <f t="shared" si="16"/>
        <v>0</v>
      </c>
      <c r="O229" s="30">
        <f t="shared" si="18"/>
        <v>1</v>
      </c>
      <c r="P229" s="30">
        <f>IFERROR(IF(Table2[[#This Row],[break]]=0,0,P228+1),1)</f>
        <v>2</v>
      </c>
      <c r="Q229" s="30">
        <f t="shared" si="17"/>
        <v>0</v>
      </c>
      <c r="R229" s="30" t="str">
        <f>TEXT(Table2[[#This Row],[date]],"dd-mmm-yyyy")</f>
        <v>16-Aug-2018</v>
      </c>
    </row>
    <row r="230" spans="1:18" x14ac:dyDescent="0.25">
      <c r="A230" s="27">
        <v>43329</v>
      </c>
      <c r="B230" s="6" t="str">
        <f t="shared" si="19"/>
        <v>17 Fri</v>
      </c>
      <c r="C230" s="6" t="str">
        <f>TEXT(Table2[[#This Row],[date]],"mmm")</f>
        <v>Aug</v>
      </c>
      <c r="D230" s="30">
        <f>YEAR(Table2[[#This Row],[date]])</f>
        <v>2018</v>
      </c>
      <c r="E230" s="30">
        <v>6224</v>
      </c>
      <c r="F230" s="30">
        <v>5.7647222222222227</v>
      </c>
      <c r="G230" s="30">
        <v>4.3224302999999997</v>
      </c>
      <c r="H230" s="30">
        <v>5.7647222222222227</v>
      </c>
      <c r="I230" s="30">
        <v>0.34888888888888892</v>
      </c>
      <c r="J230" s="30">
        <v>1.3175333</v>
      </c>
      <c r="K230" s="30">
        <f>Table2[[#This Row],[km]]/Table2[[#This Row],[steps]]*1000*3.28084</f>
        <v>2.2784707945777631</v>
      </c>
      <c r="L230" s="31" t="str">
        <f>IF(Table2[[#This Row],[km_walking]]&gt;3,Table2[[#This Row],[km_walking]]/Table2[[#This Row],[hours_walking]],"")</f>
        <v/>
      </c>
      <c r="M230" s="30">
        <f t="shared" si="20"/>
        <v>0</v>
      </c>
      <c r="N230" s="30">
        <f t="shared" si="16"/>
        <v>0</v>
      </c>
      <c r="O230" s="30">
        <f t="shared" si="18"/>
        <v>0</v>
      </c>
      <c r="P230" s="30">
        <f>IFERROR(IF(Table2[[#This Row],[break]]=0,0,P229+1),1)</f>
        <v>0</v>
      </c>
      <c r="Q230" s="30">
        <f t="shared" si="17"/>
        <v>0</v>
      </c>
      <c r="R230" s="30" t="str">
        <f>TEXT(Table2[[#This Row],[date]],"dd-mmm-yyyy")</f>
        <v>17-Aug-2018</v>
      </c>
    </row>
    <row r="231" spans="1:18" x14ac:dyDescent="0.25">
      <c r="A231" s="27">
        <v>43330</v>
      </c>
      <c r="B231" s="6" t="str">
        <f t="shared" si="19"/>
        <v>18 Sat</v>
      </c>
      <c r="C231" s="6" t="str">
        <f>TEXT(Table2[[#This Row],[date]],"mmm")</f>
        <v>Aug</v>
      </c>
      <c r="D231" s="30">
        <f>YEAR(Table2[[#This Row],[date]])</f>
        <v>2018</v>
      </c>
      <c r="E231" s="30">
        <v>4227</v>
      </c>
      <c r="F231" s="30">
        <v>4.5838888888888887</v>
      </c>
      <c r="G231" s="30">
        <v>2.7229492</v>
      </c>
      <c r="H231" s="30">
        <v>4.5838888888888887</v>
      </c>
      <c r="I231" s="30">
        <v>8.1388888888888886E-2</v>
      </c>
      <c r="J231" s="30">
        <v>0.22464000000000001</v>
      </c>
      <c r="K231" s="30">
        <f>Table2[[#This Row],[km]]/Table2[[#This Row],[steps]]*1000*3.28084</f>
        <v>2.1134517750953394</v>
      </c>
      <c r="L231" s="31" t="str">
        <f>IF(Table2[[#This Row],[km_walking]]&gt;3,Table2[[#This Row],[km_walking]]/Table2[[#This Row],[hours_walking]],"")</f>
        <v/>
      </c>
      <c r="M231" s="30">
        <f t="shared" si="20"/>
        <v>0</v>
      </c>
      <c r="N231" s="30">
        <f t="shared" si="16"/>
        <v>0</v>
      </c>
      <c r="O231" s="30">
        <f t="shared" si="18"/>
        <v>0</v>
      </c>
      <c r="P231" s="30">
        <f>IFERROR(IF(Table2[[#This Row],[break]]=0,0,P230+1),1)</f>
        <v>0</v>
      </c>
      <c r="Q231" s="30">
        <f t="shared" si="17"/>
        <v>0</v>
      </c>
      <c r="R231" s="30" t="str">
        <f>TEXT(Table2[[#This Row],[date]],"dd-mmm-yyyy")</f>
        <v>18-Aug-2018</v>
      </c>
    </row>
    <row r="232" spans="1:18" x14ac:dyDescent="0.25">
      <c r="A232" s="27">
        <v>43331</v>
      </c>
      <c r="B232" s="6" t="str">
        <f t="shared" si="19"/>
        <v>19 Sun</v>
      </c>
      <c r="C232" s="6" t="str">
        <f>TEXT(Table2[[#This Row],[date]],"mmm")</f>
        <v>Aug</v>
      </c>
      <c r="D232" s="30">
        <f>YEAR(Table2[[#This Row],[date]])</f>
        <v>2018</v>
      </c>
      <c r="E232" s="30">
        <v>5151</v>
      </c>
      <c r="F232" s="30">
        <v>3.5452777777777769</v>
      </c>
      <c r="G232" s="30">
        <v>3.3952200000000001</v>
      </c>
      <c r="H232" s="30">
        <v>3.5452777777777769</v>
      </c>
      <c r="I232" s="30">
        <v>0.16638888888888889</v>
      </c>
      <c r="J232" s="30">
        <v>0.61585000000000001</v>
      </c>
      <c r="K232" s="30">
        <f>Table2[[#This Row],[km]]/Table2[[#This Row],[steps]]*1000*3.28084</f>
        <v>2.1625264191030871</v>
      </c>
      <c r="L232" s="31" t="str">
        <f>IF(Table2[[#This Row],[km_walking]]&gt;3,Table2[[#This Row],[km_walking]]/Table2[[#This Row],[hours_walking]],"")</f>
        <v/>
      </c>
      <c r="M232" s="30">
        <f t="shared" si="20"/>
        <v>0</v>
      </c>
      <c r="N232" s="30">
        <f t="shared" si="16"/>
        <v>0</v>
      </c>
      <c r="O232" s="30">
        <f t="shared" si="18"/>
        <v>0</v>
      </c>
      <c r="P232" s="30">
        <f>IFERROR(IF(Table2[[#This Row],[break]]=0,0,P231+1),1)</f>
        <v>0</v>
      </c>
      <c r="Q232" s="30">
        <f t="shared" si="17"/>
        <v>0</v>
      </c>
      <c r="R232" s="30" t="str">
        <f>TEXT(Table2[[#This Row],[date]],"dd-mmm-yyyy")</f>
        <v>19-Aug-2018</v>
      </c>
    </row>
    <row r="233" spans="1:18" x14ac:dyDescent="0.25">
      <c r="A233" s="27">
        <v>43332</v>
      </c>
      <c r="B233" s="6" t="str">
        <f t="shared" si="19"/>
        <v>20 Mon</v>
      </c>
      <c r="C233" s="6" t="str">
        <f>TEXT(Table2[[#This Row],[date]],"mmm")</f>
        <v>Aug</v>
      </c>
      <c r="D233" s="30">
        <f>YEAR(Table2[[#This Row],[date]])</f>
        <v>2018</v>
      </c>
      <c r="E233" s="30">
        <v>11175</v>
      </c>
      <c r="F233" s="30">
        <v>5.2525000000000004</v>
      </c>
      <c r="G233" s="30">
        <v>8.0752659999999992</v>
      </c>
      <c r="H233" s="30">
        <v>5.2525000000000004</v>
      </c>
      <c r="I233" s="30">
        <v>1.078055555555556</v>
      </c>
      <c r="J233" s="30">
        <v>4.2250099999999993</v>
      </c>
      <c r="K233" s="30">
        <f>Table2[[#This Row],[km]]/Table2[[#This Row],[steps]]*1000*3.28084</f>
        <v>2.3707969309565993</v>
      </c>
      <c r="L233" s="31">
        <f>IF(Table2[[#This Row],[km_walking]]&gt;3,Table2[[#This Row],[km_walking]]/Table2[[#This Row],[hours_walking]],"")</f>
        <v>3.9191022932233937</v>
      </c>
      <c r="M233" s="30">
        <f t="shared" si="20"/>
        <v>1</v>
      </c>
      <c r="N233" s="30">
        <f t="shared" si="16"/>
        <v>0</v>
      </c>
      <c r="O233" s="30">
        <f t="shared" si="18"/>
        <v>0</v>
      </c>
      <c r="P233" s="30">
        <f>IFERROR(IF(Table2[[#This Row],[break]]=0,0,P232+1),1)</f>
        <v>0</v>
      </c>
      <c r="Q233" s="30">
        <f t="shared" si="17"/>
        <v>0</v>
      </c>
      <c r="R233" s="30" t="str">
        <f>TEXT(Table2[[#This Row],[date]],"dd-mmm-yyyy")</f>
        <v>20-Aug-2018</v>
      </c>
    </row>
    <row r="234" spans="1:18" x14ac:dyDescent="0.25">
      <c r="A234" s="27">
        <v>43333</v>
      </c>
      <c r="B234" s="6" t="str">
        <f t="shared" si="19"/>
        <v>21 Tue</v>
      </c>
      <c r="C234" s="6" t="str">
        <f>TEXT(Table2[[#This Row],[date]],"mmm")</f>
        <v>Aug</v>
      </c>
      <c r="D234" s="30">
        <f>YEAR(Table2[[#This Row],[date]])</f>
        <v>2018</v>
      </c>
      <c r="E234" s="30">
        <v>17198</v>
      </c>
      <c r="F234" s="30">
        <v>6.5980555555555576</v>
      </c>
      <c r="G234" s="30">
        <v>12.070017999999999</v>
      </c>
      <c r="H234" s="30">
        <v>6.5980555555555576</v>
      </c>
      <c r="I234" s="30">
        <v>2.4550000000000001</v>
      </c>
      <c r="J234" s="30">
        <v>8.5653219999999983</v>
      </c>
      <c r="K234" s="30">
        <f>Table2[[#This Row],[km]]/Table2[[#This Row],[steps]]*1000*3.28084</f>
        <v>2.3025815708291657</v>
      </c>
      <c r="L234" s="31">
        <f>IF(Table2[[#This Row],[km_walking]]&gt;3,Table2[[#This Row],[km_walking]]/Table2[[#This Row],[hours_walking]],"")</f>
        <v>3.4889295315682274</v>
      </c>
      <c r="M234" s="30">
        <f t="shared" si="20"/>
        <v>1</v>
      </c>
      <c r="N234" s="30">
        <f t="shared" si="16"/>
        <v>0</v>
      </c>
      <c r="O234" s="30">
        <f t="shared" si="18"/>
        <v>0</v>
      </c>
      <c r="P234" s="30">
        <f>IFERROR(IF(Table2[[#This Row],[break]]=0,0,P233+1),1)</f>
        <v>0</v>
      </c>
      <c r="Q234" s="30">
        <f t="shared" si="17"/>
        <v>0</v>
      </c>
      <c r="R234" s="30" t="str">
        <f>TEXT(Table2[[#This Row],[date]],"dd-mmm-yyyy")</f>
        <v>21-Aug-2018</v>
      </c>
    </row>
    <row r="235" spans="1:18" x14ac:dyDescent="0.25">
      <c r="A235" s="27">
        <v>43334</v>
      </c>
      <c r="B235" s="6" t="str">
        <f t="shared" si="19"/>
        <v>22 Wed</v>
      </c>
      <c r="C235" s="6" t="str">
        <f>TEXT(Table2[[#This Row],[date]],"mmm")</f>
        <v>Aug</v>
      </c>
      <c r="D235" s="30">
        <f>YEAR(Table2[[#This Row],[date]])</f>
        <v>2018</v>
      </c>
      <c r="E235" s="30">
        <v>14361</v>
      </c>
      <c r="F235" s="30">
        <v>4.1461111111111109</v>
      </c>
      <c r="G235" s="30">
        <v>9.8367939999999958</v>
      </c>
      <c r="H235" s="30">
        <v>4.1461111111111109</v>
      </c>
      <c r="I235" s="30">
        <v>2.0061111111111112</v>
      </c>
      <c r="J235" s="30">
        <v>7.8128339999999996</v>
      </c>
      <c r="K235" s="30">
        <f>Table2[[#This Row],[km]]/Table2[[#This Row],[steps]]*1000*3.28084</f>
        <v>2.247263228672097</v>
      </c>
      <c r="L235" s="31">
        <f>IF(Table2[[#This Row],[km_walking]]&gt;3,Table2[[#This Row],[km_walking]]/Table2[[#This Row],[hours_walking]],"")</f>
        <v>3.8945170866795897</v>
      </c>
      <c r="M235" s="30">
        <f t="shared" si="20"/>
        <v>1</v>
      </c>
      <c r="N235" s="30">
        <f t="shared" si="16"/>
        <v>0</v>
      </c>
      <c r="O235" s="30">
        <f t="shared" si="18"/>
        <v>0</v>
      </c>
      <c r="P235" s="30">
        <f>IFERROR(IF(Table2[[#This Row],[break]]=0,0,P234+1),1)</f>
        <v>0</v>
      </c>
      <c r="Q235" s="30">
        <f t="shared" si="17"/>
        <v>0</v>
      </c>
      <c r="R235" s="30" t="str">
        <f>TEXT(Table2[[#This Row],[date]],"dd-mmm-yyyy")</f>
        <v>22-Aug-2018</v>
      </c>
    </row>
    <row r="236" spans="1:18" x14ac:dyDescent="0.25">
      <c r="A236" s="27">
        <v>43335</v>
      </c>
      <c r="B236" s="6" t="str">
        <f t="shared" si="19"/>
        <v>23 Thu</v>
      </c>
      <c r="C236" s="6" t="str">
        <f>TEXT(Table2[[#This Row],[date]],"mmm")</f>
        <v>Aug</v>
      </c>
      <c r="D236" s="30">
        <f>YEAR(Table2[[#This Row],[date]])</f>
        <v>2018</v>
      </c>
      <c r="E236" s="30">
        <v>7582</v>
      </c>
      <c r="F236" s="30">
        <v>3.2516666666666669</v>
      </c>
      <c r="G236" s="30">
        <v>5.6768799999999988</v>
      </c>
      <c r="H236" s="30">
        <v>3.2516666666666669</v>
      </c>
      <c r="I236" s="30">
        <v>1.018055555555555</v>
      </c>
      <c r="J236" s="30">
        <v>3.8738299999999999</v>
      </c>
      <c r="K236" s="30">
        <f>Table2[[#This Row],[km]]/Table2[[#This Row],[steps]]*1000*3.28084</f>
        <v>2.4564672882089154</v>
      </c>
      <c r="L236" s="31">
        <f>IF(Table2[[#This Row],[km_walking]]&gt;3,Table2[[#This Row],[km_walking]]/Table2[[#This Row],[hours_walking]],"")</f>
        <v>3.80512633015007</v>
      </c>
      <c r="M236" s="30">
        <f t="shared" si="20"/>
        <v>0</v>
      </c>
      <c r="N236" s="30">
        <f t="shared" si="16"/>
        <v>0</v>
      </c>
      <c r="O236" s="30">
        <f t="shared" si="18"/>
        <v>0</v>
      </c>
      <c r="P236" s="30">
        <f>IFERROR(IF(Table2[[#This Row],[break]]=0,0,P235+1),1)</f>
        <v>0</v>
      </c>
      <c r="Q236" s="30">
        <f t="shared" si="17"/>
        <v>0</v>
      </c>
      <c r="R236" s="30" t="str">
        <f>TEXT(Table2[[#This Row],[date]],"dd-mmm-yyyy")</f>
        <v>23-Aug-2018</v>
      </c>
    </row>
    <row r="237" spans="1:18" x14ac:dyDescent="0.25">
      <c r="A237" s="27">
        <v>43336</v>
      </c>
      <c r="B237" s="6" t="str">
        <f t="shared" si="19"/>
        <v>24 Fri</v>
      </c>
      <c r="C237" s="6" t="str">
        <f>TEXT(Table2[[#This Row],[date]],"mmm")</f>
        <v>Aug</v>
      </c>
      <c r="D237" s="30">
        <f>YEAR(Table2[[#This Row],[date]])</f>
        <v>2018</v>
      </c>
      <c r="E237" s="30">
        <v>13189</v>
      </c>
      <c r="F237" s="30">
        <v>5.3463888888888897</v>
      </c>
      <c r="G237" s="30">
        <v>9.7494879999999995</v>
      </c>
      <c r="H237" s="30">
        <v>5.3463888888888897</v>
      </c>
      <c r="I237" s="30">
        <v>1.7605555555555561</v>
      </c>
      <c r="J237" s="30">
        <v>6.1193120000000016</v>
      </c>
      <c r="K237" s="30">
        <f>Table2[[#This Row],[km]]/Table2[[#This Row],[steps]]*1000*3.28084</f>
        <v>2.4252415050360145</v>
      </c>
      <c r="L237" s="31">
        <f>IF(Table2[[#This Row],[km_walking]]&gt;3,Table2[[#This Row],[km_walking]]/Table2[[#This Row],[hours_walking]],"")</f>
        <v>3.4757846639318397</v>
      </c>
      <c r="M237" s="30">
        <f t="shared" si="20"/>
        <v>1</v>
      </c>
      <c r="N237" s="30">
        <f t="shared" si="16"/>
        <v>0</v>
      </c>
      <c r="O237" s="30">
        <f t="shared" si="18"/>
        <v>0</v>
      </c>
      <c r="P237" s="30">
        <f>IFERROR(IF(Table2[[#This Row],[break]]=0,0,P236+1),1)</f>
        <v>0</v>
      </c>
      <c r="Q237" s="30">
        <f t="shared" si="17"/>
        <v>0</v>
      </c>
      <c r="R237" s="30" t="str">
        <f>TEXT(Table2[[#This Row],[date]],"dd-mmm-yyyy")</f>
        <v>24-Aug-2018</v>
      </c>
    </row>
    <row r="238" spans="1:18" x14ac:dyDescent="0.25">
      <c r="A238" s="27">
        <v>43337</v>
      </c>
      <c r="B238" s="6" t="str">
        <f t="shared" si="19"/>
        <v>25 Sat</v>
      </c>
      <c r="C238" s="6" t="str">
        <f>TEXT(Table2[[#This Row],[date]],"mmm")</f>
        <v>Aug</v>
      </c>
      <c r="D238" s="30">
        <f>YEAR(Table2[[#This Row],[date]])</f>
        <v>2018</v>
      </c>
      <c r="E238" s="30">
        <v>8264</v>
      </c>
      <c r="F238" s="30">
        <v>3.847777777777778</v>
      </c>
      <c r="G238" s="30">
        <v>6.1151610000000014</v>
      </c>
      <c r="H238" s="30">
        <v>3.847777777777778</v>
      </c>
      <c r="I238" s="30">
        <v>0.95611111111111113</v>
      </c>
      <c r="J238" s="30">
        <v>3.8529810000000002</v>
      </c>
      <c r="K238" s="30">
        <f>Table2[[#This Row],[km]]/Table2[[#This Row],[steps]]*1000*3.28084</f>
        <v>2.4277425962294292</v>
      </c>
      <c r="L238" s="31">
        <f>IF(Table2[[#This Row],[km_walking]]&gt;3,Table2[[#This Row],[km_walking]]/Table2[[#This Row],[hours_walking]],"")</f>
        <v>4.0298464846019755</v>
      </c>
      <c r="M238" s="30">
        <f t="shared" si="20"/>
        <v>0</v>
      </c>
      <c r="N238" s="30">
        <f t="shared" si="16"/>
        <v>0</v>
      </c>
      <c r="O238" s="30">
        <f t="shared" si="18"/>
        <v>0</v>
      </c>
      <c r="P238" s="30">
        <f>IFERROR(IF(Table2[[#This Row],[break]]=0,0,P237+1),1)</f>
        <v>0</v>
      </c>
      <c r="Q238" s="30">
        <f t="shared" si="17"/>
        <v>0</v>
      </c>
      <c r="R238" s="30" t="str">
        <f>TEXT(Table2[[#This Row],[date]],"dd-mmm-yyyy")</f>
        <v>25-Aug-2018</v>
      </c>
    </row>
    <row r="239" spans="1:18" x14ac:dyDescent="0.25">
      <c r="A239" s="27">
        <v>43338</v>
      </c>
      <c r="B239" s="6" t="str">
        <f t="shared" si="19"/>
        <v>26 Sun</v>
      </c>
      <c r="C239" s="6" t="str">
        <f>TEXT(Table2[[#This Row],[date]],"mmm")</f>
        <v>Aug</v>
      </c>
      <c r="D239" s="30">
        <f>YEAR(Table2[[#This Row],[date]])</f>
        <v>2018</v>
      </c>
      <c r="E239" s="30">
        <v>3140</v>
      </c>
      <c r="F239" s="30">
        <v>2.123333333333334</v>
      </c>
      <c r="G239" s="30">
        <v>2.0988199999999999</v>
      </c>
      <c r="H239" s="30">
        <v>2.123333333333334</v>
      </c>
      <c r="I239" s="30">
        <v>0.34666666666666668</v>
      </c>
      <c r="J239" s="30">
        <v>0.94533</v>
      </c>
      <c r="K239" s="30">
        <f>Table2[[#This Row],[km]]/Table2[[#This Row],[steps]]*1000*3.28084</f>
        <v>2.1929594295541399</v>
      </c>
      <c r="L239" s="31" t="str">
        <f>IF(Table2[[#This Row],[km_walking]]&gt;3,Table2[[#This Row],[km_walking]]/Table2[[#This Row],[hours_walking]],"")</f>
        <v/>
      </c>
      <c r="M239" s="30">
        <f t="shared" si="20"/>
        <v>0</v>
      </c>
      <c r="N239" s="30">
        <f t="shared" si="16"/>
        <v>0</v>
      </c>
      <c r="O239" s="30">
        <f t="shared" si="18"/>
        <v>0</v>
      </c>
      <c r="P239" s="30">
        <f>IFERROR(IF(Table2[[#This Row],[break]]=0,0,P238+1),1)</f>
        <v>0</v>
      </c>
      <c r="Q239" s="30">
        <f t="shared" si="17"/>
        <v>0</v>
      </c>
      <c r="R239" s="30" t="str">
        <f>TEXT(Table2[[#This Row],[date]],"dd-mmm-yyyy")</f>
        <v>26-Aug-2018</v>
      </c>
    </row>
    <row r="240" spans="1:18" x14ac:dyDescent="0.25">
      <c r="A240" s="27">
        <v>43339</v>
      </c>
      <c r="B240" s="6" t="str">
        <f t="shared" si="19"/>
        <v>27 Mon</v>
      </c>
      <c r="C240" s="6" t="str">
        <f>TEXT(Table2[[#This Row],[date]],"mmm")</f>
        <v>Aug</v>
      </c>
      <c r="D240" s="30">
        <f>YEAR(Table2[[#This Row],[date]])</f>
        <v>2018</v>
      </c>
      <c r="E240" s="30">
        <v>8873</v>
      </c>
      <c r="F240" s="30">
        <v>3.8963888888888878</v>
      </c>
      <c r="G240" s="30">
        <v>6.1903629999999987</v>
      </c>
      <c r="H240" s="30">
        <v>3.8963888888888878</v>
      </c>
      <c r="I240" s="30">
        <v>0.82805555555555566</v>
      </c>
      <c r="J240" s="30">
        <v>2.90713</v>
      </c>
      <c r="K240" s="30">
        <f>Table2[[#This Row],[km]]/Table2[[#This Row],[steps]]*1000*3.28084</f>
        <v>2.2889203814854047</v>
      </c>
      <c r="L240" s="31" t="str">
        <f>IF(Table2[[#This Row],[km_walking]]&gt;3,Table2[[#This Row],[km_walking]]/Table2[[#This Row],[hours_walking]],"")</f>
        <v/>
      </c>
      <c r="M240" s="30">
        <f t="shared" si="20"/>
        <v>0</v>
      </c>
      <c r="N240" s="30">
        <f t="shared" si="16"/>
        <v>0</v>
      </c>
      <c r="O240" s="30">
        <f t="shared" si="18"/>
        <v>0</v>
      </c>
      <c r="P240" s="30">
        <f>IFERROR(IF(Table2[[#This Row],[break]]=0,0,P239+1),1)</f>
        <v>0</v>
      </c>
      <c r="Q240" s="30">
        <f t="shared" si="17"/>
        <v>0</v>
      </c>
      <c r="R240" s="30" t="str">
        <f>TEXT(Table2[[#This Row],[date]],"dd-mmm-yyyy")</f>
        <v>27-Aug-2018</v>
      </c>
    </row>
    <row r="241" spans="1:18" x14ac:dyDescent="0.25">
      <c r="A241" s="27">
        <v>43340</v>
      </c>
      <c r="B241" s="6" t="str">
        <f t="shared" si="19"/>
        <v>28 Tue</v>
      </c>
      <c r="C241" s="6" t="str">
        <f>TEXT(Table2[[#This Row],[date]],"mmm")</f>
        <v>Aug</v>
      </c>
      <c r="D241" s="30">
        <f>YEAR(Table2[[#This Row],[date]])</f>
        <v>2018</v>
      </c>
      <c r="E241" s="30">
        <v>11300</v>
      </c>
      <c r="F241" s="30">
        <v>6.2500000000000018</v>
      </c>
      <c r="G241" s="30">
        <v>8.0083789999999997</v>
      </c>
      <c r="H241" s="30">
        <v>6.2500000000000018</v>
      </c>
      <c r="I241" s="30">
        <v>0.98611111111111105</v>
      </c>
      <c r="J241" s="30">
        <v>3.4387300000000001</v>
      </c>
      <c r="K241" s="30">
        <f>Table2[[#This Row],[km]]/Table2[[#This Row],[steps]]*1000*3.28084</f>
        <v>2.3251513414477873</v>
      </c>
      <c r="L241" s="31">
        <f>IF(Table2[[#This Row],[km_walking]]&gt;3,Table2[[#This Row],[km_walking]]/Table2[[#This Row],[hours_walking]],"")</f>
        <v>3.4871628169014088</v>
      </c>
      <c r="M241" s="30">
        <f t="shared" si="20"/>
        <v>1</v>
      </c>
      <c r="N241" s="30">
        <f t="shared" si="16"/>
        <v>0</v>
      </c>
      <c r="O241" s="30">
        <f t="shared" si="18"/>
        <v>0</v>
      </c>
      <c r="P241" s="30">
        <f>IFERROR(IF(Table2[[#This Row],[break]]=0,0,P240+1),1)</f>
        <v>0</v>
      </c>
      <c r="Q241" s="30">
        <f t="shared" si="17"/>
        <v>0</v>
      </c>
      <c r="R241" s="30" t="str">
        <f>TEXT(Table2[[#This Row],[date]],"dd-mmm-yyyy")</f>
        <v>28-Aug-2018</v>
      </c>
    </row>
    <row r="242" spans="1:18" x14ac:dyDescent="0.25">
      <c r="A242" s="27">
        <v>43341</v>
      </c>
      <c r="B242" s="6" t="str">
        <f t="shared" si="19"/>
        <v>29 Wed</v>
      </c>
      <c r="C242" s="6" t="str">
        <f>TEXT(Table2[[#This Row],[date]],"mmm")</f>
        <v>Aug</v>
      </c>
      <c r="D242" s="30">
        <f>YEAR(Table2[[#This Row],[date]])</f>
        <v>2018</v>
      </c>
      <c r="E242" s="30">
        <v>10200</v>
      </c>
      <c r="F242" s="30">
        <v>4.6508333333333329</v>
      </c>
      <c r="G242" s="30">
        <v>7.6270895000000003</v>
      </c>
      <c r="H242" s="30">
        <v>4.6508333333333329</v>
      </c>
      <c r="I242" s="30">
        <v>1.2052777777777779</v>
      </c>
      <c r="J242" s="30">
        <v>4.5956590000000004</v>
      </c>
      <c r="K242" s="30">
        <f>Table2[[#This Row],[km]]/Table2[[#This Row],[steps]]*1000*3.28084</f>
        <v>2.4532608152137256</v>
      </c>
      <c r="L242" s="31">
        <f>IF(Table2[[#This Row],[km_walking]]&gt;3,Table2[[#This Row],[km_walking]]/Table2[[#This Row],[hours_walking]],"")</f>
        <v>3.8129459322424522</v>
      </c>
      <c r="M242" s="30">
        <f t="shared" si="20"/>
        <v>1</v>
      </c>
      <c r="N242" s="30">
        <f t="shared" si="16"/>
        <v>0</v>
      </c>
      <c r="O242" s="30">
        <f t="shared" si="18"/>
        <v>0</v>
      </c>
      <c r="P242" s="30">
        <f>IFERROR(IF(Table2[[#This Row],[break]]=0,0,P241+1),1)</f>
        <v>0</v>
      </c>
      <c r="Q242" s="30">
        <f t="shared" si="17"/>
        <v>0</v>
      </c>
      <c r="R242" s="30" t="str">
        <f>TEXT(Table2[[#This Row],[date]],"dd-mmm-yyyy")</f>
        <v>29-Aug-2018</v>
      </c>
    </row>
    <row r="243" spans="1:18" x14ac:dyDescent="0.25">
      <c r="A243" s="27">
        <v>43342</v>
      </c>
      <c r="B243" s="6" t="str">
        <f t="shared" si="19"/>
        <v>30 Thu</v>
      </c>
      <c r="C243" s="6" t="str">
        <f>TEXT(Table2[[#This Row],[date]],"mmm")</f>
        <v>Aug</v>
      </c>
      <c r="D243" s="30">
        <f>YEAR(Table2[[#This Row],[date]])</f>
        <v>2018</v>
      </c>
      <c r="E243" s="30">
        <v>15402</v>
      </c>
      <c r="F243" s="30">
        <v>6.5530555555555567</v>
      </c>
      <c r="G243" s="30">
        <v>10.664787</v>
      </c>
      <c r="H243" s="30">
        <v>6.5530555555555567</v>
      </c>
      <c r="I243" s="30">
        <v>1.587777777777778</v>
      </c>
      <c r="J243" s="30">
        <v>5.4692020000000001</v>
      </c>
      <c r="K243" s="30">
        <f>Table2[[#This Row],[km]]/Table2[[#This Row],[steps]]*1000*3.28084</f>
        <v>2.2717478107440594</v>
      </c>
      <c r="L243" s="31">
        <f>IF(Table2[[#This Row],[km_walking]]&gt;3,Table2[[#This Row],[km_walking]]/Table2[[#This Row],[hours_walking]],"")</f>
        <v>3.4445638908327498</v>
      </c>
      <c r="M243" s="30">
        <f t="shared" si="20"/>
        <v>1</v>
      </c>
      <c r="N243" s="30">
        <f t="shared" si="16"/>
        <v>0</v>
      </c>
      <c r="O243" s="30">
        <f t="shared" si="18"/>
        <v>0</v>
      </c>
      <c r="P243" s="30">
        <f>IFERROR(IF(Table2[[#This Row],[break]]=0,0,P242+1),1)</f>
        <v>0</v>
      </c>
      <c r="Q243" s="30">
        <f t="shared" si="17"/>
        <v>0</v>
      </c>
      <c r="R243" s="30" t="str">
        <f>TEXT(Table2[[#This Row],[date]],"dd-mmm-yyyy")</f>
        <v>30-Aug-2018</v>
      </c>
    </row>
    <row r="244" spans="1:18" x14ac:dyDescent="0.25">
      <c r="A244" s="27">
        <v>43343</v>
      </c>
      <c r="B244" s="6" t="str">
        <f t="shared" si="19"/>
        <v>31 Fri</v>
      </c>
      <c r="C244" s="6" t="str">
        <f>TEXT(Table2[[#This Row],[date]],"mmm")</f>
        <v>Aug</v>
      </c>
      <c r="D244" s="30">
        <f>YEAR(Table2[[#This Row],[date]])</f>
        <v>2018</v>
      </c>
      <c r="E244" s="30">
        <v>11792</v>
      </c>
      <c r="F244" s="30">
        <v>6.9591666666666674</v>
      </c>
      <c r="G244" s="30">
        <v>8.4332399999999961</v>
      </c>
      <c r="H244" s="30">
        <v>6.9591666666666674</v>
      </c>
      <c r="I244" s="30">
        <v>1.085</v>
      </c>
      <c r="J244" s="30">
        <v>4.0876299999999999</v>
      </c>
      <c r="K244" s="30">
        <f>Table2[[#This Row],[km]]/Table2[[#This Row],[steps]]*1000*3.28084</f>
        <v>2.346345922795114</v>
      </c>
      <c r="L244" s="31">
        <f>IF(Table2[[#This Row],[km_walking]]&gt;3,Table2[[#This Row],[km_walking]]/Table2[[#This Row],[hours_walking]],"")</f>
        <v>3.7674009216589863</v>
      </c>
      <c r="M244" s="30">
        <f t="shared" si="20"/>
        <v>1</v>
      </c>
      <c r="N244" s="30">
        <f t="shared" si="16"/>
        <v>0</v>
      </c>
      <c r="O244" s="30">
        <f t="shared" si="18"/>
        <v>0</v>
      </c>
      <c r="P244" s="30">
        <f>IFERROR(IF(Table2[[#This Row],[break]]=0,0,P243+1),1)</f>
        <v>0</v>
      </c>
      <c r="Q244" s="30">
        <f t="shared" si="17"/>
        <v>0</v>
      </c>
      <c r="R244" s="30" t="str">
        <f>TEXT(Table2[[#This Row],[date]],"dd-mmm-yyyy")</f>
        <v>31-Aug-2018</v>
      </c>
    </row>
    <row r="245" spans="1:18" x14ac:dyDescent="0.25">
      <c r="A245" s="27">
        <v>43344</v>
      </c>
      <c r="B245" s="6" t="str">
        <f t="shared" si="19"/>
        <v>01 Sat</v>
      </c>
      <c r="C245" s="6" t="str">
        <f>TEXT(Table2[[#This Row],[date]],"mmm")</f>
        <v>Sep</v>
      </c>
      <c r="D245" s="30">
        <f>YEAR(Table2[[#This Row],[date]])</f>
        <v>2018</v>
      </c>
      <c r="E245" s="30">
        <v>8985</v>
      </c>
      <c r="F245" s="30">
        <v>6.5136111111111106</v>
      </c>
      <c r="G245" s="30">
        <v>6.6015680000000003</v>
      </c>
      <c r="H245" s="30">
        <v>6.5136111111111106</v>
      </c>
      <c r="I245" s="30">
        <v>1.1772222222222219</v>
      </c>
      <c r="J245" s="30">
        <v>4.3324800000000003</v>
      </c>
      <c r="K245" s="30">
        <f>Table2[[#This Row],[km]]/Table2[[#This Row],[steps]]*1000*3.28084</f>
        <v>2.4105384927234277</v>
      </c>
      <c r="L245" s="31">
        <f>IF(Table2[[#This Row],[km_walking]]&gt;3,Table2[[#This Row],[km_walking]]/Table2[[#This Row],[hours_walking]],"")</f>
        <v>3.6802567248702229</v>
      </c>
      <c r="M245" s="30">
        <f t="shared" si="20"/>
        <v>0</v>
      </c>
      <c r="N245" s="30">
        <f t="shared" si="16"/>
        <v>0</v>
      </c>
      <c r="O245" s="30">
        <f t="shared" si="18"/>
        <v>0</v>
      </c>
      <c r="P245" s="30">
        <f>IFERROR(IF(Table2[[#This Row],[break]]=0,0,P244+1),1)</f>
        <v>0</v>
      </c>
      <c r="Q245" s="30">
        <f t="shared" si="17"/>
        <v>0</v>
      </c>
      <c r="R245" s="30" t="str">
        <f>TEXT(Table2[[#This Row],[date]],"dd-mmm-yyyy")</f>
        <v>01-Sep-2018</v>
      </c>
    </row>
    <row r="246" spans="1:18" x14ac:dyDescent="0.25">
      <c r="A246" s="27">
        <v>43345</v>
      </c>
      <c r="B246" s="6" t="str">
        <f t="shared" si="19"/>
        <v>02 Sun</v>
      </c>
      <c r="C246" s="6" t="str">
        <f>TEXT(Table2[[#This Row],[date]],"mmm")</f>
        <v>Sep</v>
      </c>
      <c r="D246" s="30">
        <f>YEAR(Table2[[#This Row],[date]])</f>
        <v>2018</v>
      </c>
      <c r="E246" s="30">
        <v>5222</v>
      </c>
      <c r="F246" s="30">
        <v>4.2280555555555548</v>
      </c>
      <c r="G246" s="30">
        <v>3.5120800000000001</v>
      </c>
      <c r="H246" s="30">
        <v>4.2280555555555548</v>
      </c>
      <c r="I246" s="30">
        <v>0.42138888888888892</v>
      </c>
      <c r="J246" s="30">
        <v>1.5069699999999999</v>
      </c>
      <c r="K246" s="30">
        <f>Table2[[#This Row],[km]]/Table2[[#This Row],[steps]]*1000*3.28084</f>
        <v>2.2065439577173498</v>
      </c>
      <c r="L246" s="31" t="str">
        <f>IF(Table2[[#This Row],[km_walking]]&gt;3,Table2[[#This Row],[km_walking]]/Table2[[#This Row],[hours_walking]],"")</f>
        <v/>
      </c>
      <c r="M246" s="30">
        <f t="shared" si="20"/>
        <v>0</v>
      </c>
      <c r="N246" s="30">
        <f t="shared" si="16"/>
        <v>0</v>
      </c>
      <c r="O246" s="30">
        <f t="shared" si="18"/>
        <v>0</v>
      </c>
      <c r="P246" s="30">
        <f>IFERROR(IF(Table2[[#This Row],[break]]=0,0,P245+1),1)</f>
        <v>0</v>
      </c>
      <c r="Q246" s="30">
        <f t="shared" si="17"/>
        <v>0</v>
      </c>
      <c r="R246" s="30" t="str">
        <f>TEXT(Table2[[#This Row],[date]],"dd-mmm-yyyy")</f>
        <v>02-Sep-2018</v>
      </c>
    </row>
    <row r="247" spans="1:18" x14ac:dyDescent="0.25">
      <c r="A247" s="27">
        <v>43346</v>
      </c>
      <c r="B247" s="6" t="str">
        <f t="shared" si="19"/>
        <v>03 Mon</v>
      </c>
      <c r="C247" s="6" t="str">
        <f>TEXT(Table2[[#This Row],[date]],"mmm")</f>
        <v>Sep</v>
      </c>
      <c r="D247" s="30">
        <f>YEAR(Table2[[#This Row],[date]])</f>
        <v>2018</v>
      </c>
      <c r="E247" s="30">
        <v>1601</v>
      </c>
      <c r="F247" s="30">
        <v>2.1852777777777779</v>
      </c>
      <c r="G247" s="30">
        <v>1.1094900000000001</v>
      </c>
      <c r="H247" s="30">
        <v>2.1852777777777779</v>
      </c>
      <c r="I247" s="30"/>
      <c r="J247" s="30"/>
      <c r="K247" s="30">
        <f>Table2[[#This Row],[km]]/Table2[[#This Row],[steps]]*1000*3.28084</f>
        <v>2.2736159722673333</v>
      </c>
      <c r="L247" s="31" t="str">
        <f>IF(Table2[[#This Row],[km_walking]]&gt;3,Table2[[#This Row],[km_walking]]/Table2[[#This Row],[hours_walking]],"")</f>
        <v/>
      </c>
      <c r="M247" s="30">
        <f t="shared" si="20"/>
        <v>0</v>
      </c>
      <c r="N247" s="30">
        <f t="shared" si="16"/>
        <v>0</v>
      </c>
      <c r="O247" s="30">
        <f t="shared" si="18"/>
        <v>1</v>
      </c>
      <c r="P247" s="30">
        <f>IFERROR(IF(Table2[[#This Row],[break]]=0,0,P246+1),1)</f>
        <v>1</v>
      </c>
      <c r="Q247" s="30">
        <f t="shared" si="17"/>
        <v>0</v>
      </c>
      <c r="R247" s="30" t="str">
        <f>TEXT(Table2[[#This Row],[date]],"dd-mmm-yyyy")</f>
        <v>03-Sep-2018</v>
      </c>
    </row>
    <row r="248" spans="1:18" x14ac:dyDescent="0.25">
      <c r="A248" s="27">
        <v>43347</v>
      </c>
      <c r="B248" s="6" t="str">
        <f t="shared" si="19"/>
        <v>04 Tue</v>
      </c>
      <c r="C248" s="6" t="str">
        <f>TEXT(Table2[[#This Row],[date]],"mmm")</f>
        <v>Sep</v>
      </c>
      <c r="D248" s="30">
        <f>YEAR(Table2[[#This Row],[date]])</f>
        <v>2018</v>
      </c>
      <c r="E248" s="30">
        <v>5903</v>
      </c>
      <c r="F248" s="30">
        <v>5.3305555555555566</v>
      </c>
      <c r="G248" s="30">
        <v>4.0915570000000008</v>
      </c>
      <c r="H248" s="30">
        <v>5.3305555555555566</v>
      </c>
      <c r="I248" s="30">
        <v>0.25055555555555548</v>
      </c>
      <c r="J248" s="30">
        <v>0.79977999999999994</v>
      </c>
      <c r="K248" s="30">
        <f>Table2[[#This Row],[km]]/Table2[[#This Row],[steps]]*1000*3.28084</f>
        <v>2.274054526152804</v>
      </c>
      <c r="L248" s="31" t="str">
        <f>IF(Table2[[#This Row],[km_walking]]&gt;3,Table2[[#This Row],[km_walking]]/Table2[[#This Row],[hours_walking]],"")</f>
        <v/>
      </c>
      <c r="M248" s="30">
        <f t="shared" si="20"/>
        <v>0</v>
      </c>
      <c r="N248" s="30">
        <f t="shared" si="16"/>
        <v>0</v>
      </c>
      <c r="O248" s="30">
        <f t="shared" si="18"/>
        <v>0</v>
      </c>
      <c r="P248" s="30">
        <f>IFERROR(IF(Table2[[#This Row],[break]]=0,0,P247+1),1)</f>
        <v>0</v>
      </c>
      <c r="Q248" s="30">
        <f t="shared" si="17"/>
        <v>0</v>
      </c>
      <c r="R248" s="30" t="str">
        <f>TEXT(Table2[[#This Row],[date]],"dd-mmm-yyyy")</f>
        <v>04-Sep-2018</v>
      </c>
    </row>
    <row r="249" spans="1:18" x14ac:dyDescent="0.25">
      <c r="A249" s="27">
        <v>43348</v>
      </c>
      <c r="B249" s="6" t="str">
        <f t="shared" si="19"/>
        <v>05 Wed</v>
      </c>
      <c r="C249" s="6" t="str">
        <f>TEXT(Table2[[#This Row],[date]],"mmm")</f>
        <v>Sep</v>
      </c>
      <c r="D249" s="30">
        <f>YEAR(Table2[[#This Row],[date]])</f>
        <v>2018</v>
      </c>
      <c r="E249" s="30">
        <v>4990</v>
      </c>
      <c r="F249" s="30">
        <v>3.628055555555556</v>
      </c>
      <c r="G249" s="30">
        <v>3.669379999999999</v>
      </c>
      <c r="H249" s="30">
        <v>3.628055555555556</v>
      </c>
      <c r="I249" s="30">
        <v>0.51333333333333342</v>
      </c>
      <c r="J249" s="30">
        <v>1.76119</v>
      </c>
      <c r="K249" s="30">
        <f>Table2[[#This Row],[km]]/Table2[[#This Row],[steps]]*1000*3.28084</f>
        <v>2.4125548455310617</v>
      </c>
      <c r="L249" s="31" t="str">
        <f>IF(Table2[[#This Row],[km_walking]]&gt;3,Table2[[#This Row],[km_walking]]/Table2[[#This Row],[hours_walking]],"")</f>
        <v/>
      </c>
      <c r="M249" s="30">
        <f t="shared" si="20"/>
        <v>0</v>
      </c>
      <c r="N249" s="30">
        <f t="shared" si="16"/>
        <v>0</v>
      </c>
      <c r="O249" s="30">
        <f t="shared" si="18"/>
        <v>0</v>
      </c>
      <c r="P249" s="30">
        <f>IFERROR(IF(Table2[[#This Row],[break]]=0,0,P248+1),1)</f>
        <v>0</v>
      </c>
      <c r="Q249" s="30">
        <f t="shared" si="17"/>
        <v>0</v>
      </c>
      <c r="R249" s="30" t="str">
        <f>TEXT(Table2[[#This Row],[date]],"dd-mmm-yyyy")</f>
        <v>05-Sep-2018</v>
      </c>
    </row>
    <row r="250" spans="1:18" x14ac:dyDescent="0.25">
      <c r="A250" s="27">
        <v>43349</v>
      </c>
      <c r="B250" s="6" t="str">
        <f t="shared" si="19"/>
        <v>06 Thu</v>
      </c>
      <c r="C250" s="6" t="str">
        <f>TEXT(Table2[[#This Row],[date]],"mmm")</f>
        <v>Sep</v>
      </c>
      <c r="D250" s="30">
        <f>YEAR(Table2[[#This Row],[date]])</f>
        <v>2018</v>
      </c>
      <c r="E250" s="30">
        <v>6546</v>
      </c>
      <c r="F250" s="30">
        <v>5.8336111111111144</v>
      </c>
      <c r="G250" s="30">
        <v>4.5411299999999999</v>
      </c>
      <c r="H250" s="30">
        <v>5.8336111111111144</v>
      </c>
      <c r="I250" s="30">
        <v>0.245</v>
      </c>
      <c r="J250" s="30">
        <v>0.98114000000000001</v>
      </c>
      <c r="K250" s="30">
        <f>Table2[[#This Row],[km]]/Table2[[#This Row],[steps]]*1000*3.28084</f>
        <v>2.2760038113657197</v>
      </c>
      <c r="L250" s="31" t="str">
        <f>IF(Table2[[#This Row],[km_walking]]&gt;3,Table2[[#This Row],[km_walking]]/Table2[[#This Row],[hours_walking]],"")</f>
        <v/>
      </c>
      <c r="M250" s="30">
        <f t="shared" si="20"/>
        <v>0</v>
      </c>
      <c r="N250" s="30">
        <f t="shared" si="16"/>
        <v>0</v>
      </c>
      <c r="O250" s="30">
        <f t="shared" si="18"/>
        <v>0</v>
      </c>
      <c r="P250" s="30">
        <f>IFERROR(IF(Table2[[#This Row],[break]]=0,0,P249+1),1)</f>
        <v>0</v>
      </c>
      <c r="Q250" s="30">
        <f t="shared" si="17"/>
        <v>0</v>
      </c>
      <c r="R250" s="30" t="str">
        <f>TEXT(Table2[[#This Row],[date]],"dd-mmm-yyyy")</f>
        <v>06-Sep-2018</v>
      </c>
    </row>
    <row r="251" spans="1:18" x14ac:dyDescent="0.25">
      <c r="A251" s="27">
        <v>43350</v>
      </c>
      <c r="B251" s="6" t="str">
        <f t="shared" si="19"/>
        <v>07 Fri</v>
      </c>
      <c r="C251" s="6" t="str">
        <f>TEXT(Table2[[#This Row],[date]],"mmm")</f>
        <v>Sep</v>
      </c>
      <c r="D251" s="30">
        <f>YEAR(Table2[[#This Row],[date]])</f>
        <v>2018</v>
      </c>
      <c r="E251" s="30">
        <v>4968</v>
      </c>
      <c r="F251" s="30">
        <v>5.3808333333333334</v>
      </c>
      <c r="G251" s="30">
        <v>3.34795</v>
      </c>
      <c r="H251" s="30">
        <v>5.3808333333333334</v>
      </c>
      <c r="I251" s="30">
        <v>0.18611111111111109</v>
      </c>
      <c r="J251" s="30">
        <v>0.83553999999999995</v>
      </c>
      <c r="K251" s="30">
        <f>Table2[[#This Row],[km]]/Table2[[#This Row],[steps]]*1000*3.28084</f>
        <v>2.2109678498389695</v>
      </c>
      <c r="L251" s="31" t="str">
        <f>IF(Table2[[#This Row],[km_walking]]&gt;3,Table2[[#This Row],[km_walking]]/Table2[[#This Row],[hours_walking]],"")</f>
        <v/>
      </c>
      <c r="M251" s="30">
        <f t="shared" si="20"/>
        <v>0</v>
      </c>
      <c r="N251" s="30">
        <f t="shared" si="16"/>
        <v>0</v>
      </c>
      <c r="O251" s="30">
        <f t="shared" si="18"/>
        <v>0</v>
      </c>
      <c r="P251" s="30">
        <f>IFERROR(IF(Table2[[#This Row],[break]]=0,0,P250+1),1)</f>
        <v>0</v>
      </c>
      <c r="Q251" s="30">
        <f t="shared" si="17"/>
        <v>0</v>
      </c>
      <c r="R251" s="30" t="str">
        <f>TEXT(Table2[[#This Row],[date]],"dd-mmm-yyyy")</f>
        <v>07-Sep-2018</v>
      </c>
    </row>
    <row r="252" spans="1:18" x14ac:dyDescent="0.25">
      <c r="A252" s="27">
        <v>43351</v>
      </c>
      <c r="B252" s="6" t="str">
        <f t="shared" si="19"/>
        <v>08 Sat</v>
      </c>
      <c r="C252" s="6" t="str">
        <f>TEXT(Table2[[#This Row],[date]],"mmm")</f>
        <v>Sep</v>
      </c>
      <c r="D252" s="30">
        <f>YEAR(Table2[[#This Row],[date]])</f>
        <v>2018</v>
      </c>
      <c r="E252" s="30">
        <v>3709</v>
      </c>
      <c r="F252" s="30">
        <v>5.2897222222222222</v>
      </c>
      <c r="G252" s="30">
        <v>2.44651</v>
      </c>
      <c r="H252" s="30">
        <v>5.2897222222222222</v>
      </c>
      <c r="I252" s="30">
        <v>0.16666666666666671</v>
      </c>
      <c r="J252" s="30">
        <v>0.54703000000000002</v>
      </c>
      <c r="K252" s="30">
        <f>Table2[[#This Row],[km]]/Table2[[#This Row],[steps]]*1000*3.28084</f>
        <v>2.164089476516581</v>
      </c>
      <c r="L252" s="31" t="str">
        <f>IF(Table2[[#This Row],[km_walking]]&gt;3,Table2[[#This Row],[km_walking]]/Table2[[#This Row],[hours_walking]],"")</f>
        <v/>
      </c>
      <c r="M252" s="30">
        <f t="shared" si="20"/>
        <v>0</v>
      </c>
      <c r="N252" s="30">
        <f t="shared" si="16"/>
        <v>0</v>
      </c>
      <c r="O252" s="30">
        <f t="shared" si="18"/>
        <v>0</v>
      </c>
      <c r="P252" s="30">
        <f>IFERROR(IF(Table2[[#This Row],[break]]=0,0,P251+1),1)</f>
        <v>0</v>
      </c>
      <c r="Q252" s="30">
        <f t="shared" si="17"/>
        <v>0</v>
      </c>
      <c r="R252" s="30" t="str">
        <f>TEXT(Table2[[#This Row],[date]],"dd-mmm-yyyy")</f>
        <v>08-Sep-2018</v>
      </c>
    </row>
    <row r="253" spans="1:18" x14ac:dyDescent="0.25">
      <c r="A253" s="27">
        <v>43352</v>
      </c>
      <c r="B253" s="6" t="str">
        <f t="shared" si="19"/>
        <v>09 Sun</v>
      </c>
      <c r="C253" s="6" t="str">
        <f>TEXT(Table2[[#This Row],[date]],"mmm")</f>
        <v>Sep</v>
      </c>
      <c r="D253" s="30">
        <f>YEAR(Table2[[#This Row],[date]])</f>
        <v>2018</v>
      </c>
      <c r="E253" s="30">
        <v>3628</v>
      </c>
      <c r="F253" s="30">
        <v>3.6816666666666671</v>
      </c>
      <c r="G253" s="30">
        <v>2.3254999999999999</v>
      </c>
      <c r="H253" s="30">
        <v>3.6816666666666671</v>
      </c>
      <c r="I253" s="30">
        <v>0.33250000000000002</v>
      </c>
      <c r="J253" s="30">
        <v>1.10537</v>
      </c>
      <c r="K253" s="30">
        <f>Table2[[#This Row],[km]]/Table2[[#This Row],[steps]]*1000*3.28084</f>
        <v>2.102975033076075</v>
      </c>
      <c r="L253" s="31" t="str">
        <f>IF(Table2[[#This Row],[km_walking]]&gt;3,Table2[[#This Row],[km_walking]]/Table2[[#This Row],[hours_walking]],"")</f>
        <v/>
      </c>
      <c r="M253" s="30">
        <f t="shared" si="20"/>
        <v>0</v>
      </c>
      <c r="N253" s="30">
        <f t="shared" si="16"/>
        <v>0</v>
      </c>
      <c r="O253" s="30">
        <f t="shared" si="18"/>
        <v>0</v>
      </c>
      <c r="P253" s="30">
        <f>IFERROR(IF(Table2[[#This Row],[break]]=0,0,P252+1),1)</f>
        <v>0</v>
      </c>
      <c r="Q253" s="30">
        <f t="shared" si="17"/>
        <v>0</v>
      </c>
      <c r="R253" s="30" t="str">
        <f>TEXT(Table2[[#This Row],[date]],"dd-mmm-yyyy")</f>
        <v>09-Sep-2018</v>
      </c>
    </row>
    <row r="254" spans="1:18" x14ac:dyDescent="0.25">
      <c r="A254" s="27">
        <v>43353</v>
      </c>
      <c r="B254" s="6" t="str">
        <f t="shared" si="19"/>
        <v>10 Mon</v>
      </c>
      <c r="C254" s="6" t="str">
        <f>TEXT(Table2[[#This Row],[date]],"mmm")</f>
        <v>Sep</v>
      </c>
      <c r="D254" s="30">
        <f>YEAR(Table2[[#This Row],[date]])</f>
        <v>2018</v>
      </c>
      <c r="E254" s="30">
        <v>2046</v>
      </c>
      <c r="F254" s="30">
        <v>4.5199999999999996</v>
      </c>
      <c r="G254" s="30">
        <v>1.3884099999999999</v>
      </c>
      <c r="H254" s="30">
        <v>4.5199999999999996</v>
      </c>
      <c r="I254" s="30"/>
      <c r="J254" s="30"/>
      <c r="K254" s="30">
        <f>Table2[[#This Row],[km]]/Table2[[#This Row],[steps]]*1000*3.28084</f>
        <v>2.2263690441837727</v>
      </c>
      <c r="L254" s="31" t="str">
        <f>IF(Table2[[#This Row],[km_walking]]&gt;3,Table2[[#This Row],[km_walking]]/Table2[[#This Row],[hours_walking]],"")</f>
        <v/>
      </c>
      <c r="M254" s="30">
        <f t="shared" si="20"/>
        <v>0</v>
      </c>
      <c r="N254" s="30">
        <f t="shared" si="16"/>
        <v>0</v>
      </c>
      <c r="O254" s="30">
        <f t="shared" si="18"/>
        <v>1</v>
      </c>
      <c r="P254" s="30">
        <f>IFERROR(IF(Table2[[#This Row],[break]]=0,0,P253+1),1)</f>
        <v>1</v>
      </c>
      <c r="Q254" s="30">
        <f t="shared" si="17"/>
        <v>0</v>
      </c>
      <c r="R254" s="30" t="str">
        <f>TEXT(Table2[[#This Row],[date]],"dd-mmm-yyyy")</f>
        <v>10-Sep-2018</v>
      </c>
    </row>
    <row r="255" spans="1:18" x14ac:dyDescent="0.25">
      <c r="A255" s="27">
        <v>43354</v>
      </c>
      <c r="B255" s="6" t="str">
        <f t="shared" si="19"/>
        <v>11 Tue</v>
      </c>
      <c r="C255" s="6" t="str">
        <f>TEXT(Table2[[#This Row],[date]],"mmm")</f>
        <v>Sep</v>
      </c>
      <c r="D255" s="30">
        <f>YEAR(Table2[[#This Row],[date]])</f>
        <v>2018</v>
      </c>
      <c r="E255" s="30">
        <v>12201</v>
      </c>
      <c r="F255" s="30">
        <v>9.2780555555555555</v>
      </c>
      <c r="G255" s="30">
        <v>8.8146110000000011</v>
      </c>
      <c r="H255" s="30">
        <v>9.2780555555555555</v>
      </c>
      <c r="I255" s="30">
        <v>1.164722222222222</v>
      </c>
      <c r="J255" s="30">
        <v>4.5579610000000006</v>
      </c>
      <c r="K255" s="30">
        <f>Table2[[#This Row],[km]]/Table2[[#This Row],[steps]]*1000*3.28084</f>
        <v>2.3702424680960581</v>
      </c>
      <c r="L255" s="31">
        <f>IF(Table2[[#This Row],[km_walking]]&gt;3,Table2[[#This Row],[km_walking]]/Table2[[#This Row],[hours_walking]],"")</f>
        <v>3.9133459575482958</v>
      </c>
      <c r="M255" s="30">
        <f t="shared" si="20"/>
        <v>1</v>
      </c>
      <c r="N255" s="30">
        <f t="shared" si="16"/>
        <v>0</v>
      </c>
      <c r="O255" s="30">
        <f t="shared" si="18"/>
        <v>0</v>
      </c>
      <c r="P255" s="30">
        <f>IFERROR(IF(Table2[[#This Row],[break]]=0,0,P254+1),1)</f>
        <v>0</v>
      </c>
      <c r="Q255" s="30">
        <f t="shared" si="17"/>
        <v>0</v>
      </c>
      <c r="R255" s="30" t="str">
        <f>TEXT(Table2[[#This Row],[date]],"dd-mmm-yyyy")</f>
        <v>11-Sep-2018</v>
      </c>
    </row>
    <row r="256" spans="1:18" x14ac:dyDescent="0.25">
      <c r="A256" s="27">
        <v>43355</v>
      </c>
      <c r="B256" s="6" t="str">
        <f t="shared" si="19"/>
        <v>12 Wed</v>
      </c>
      <c r="C256" s="6" t="str">
        <f>TEXT(Table2[[#This Row],[date]],"mmm")</f>
        <v>Sep</v>
      </c>
      <c r="D256" s="30">
        <f>YEAR(Table2[[#This Row],[date]])</f>
        <v>2018</v>
      </c>
      <c r="E256" s="30">
        <v>5798</v>
      </c>
      <c r="F256" s="30">
        <v>2.568055555555556</v>
      </c>
      <c r="G256" s="30">
        <v>4.5055580000000024</v>
      </c>
      <c r="H256" s="30">
        <v>2.568055555555556</v>
      </c>
      <c r="I256" s="30">
        <v>0.65694444444444455</v>
      </c>
      <c r="J256" s="30">
        <v>2.9104679999999998</v>
      </c>
      <c r="K256" s="30">
        <f>Table2[[#This Row],[km]]/Table2[[#This Row],[steps]]*1000*3.28084</f>
        <v>2.5495023988823746</v>
      </c>
      <c r="L256" s="31" t="str">
        <f>IF(Table2[[#This Row],[km_walking]]&gt;3,Table2[[#This Row],[km_walking]]/Table2[[#This Row],[hours_walking]],"")</f>
        <v/>
      </c>
      <c r="M256" s="30">
        <f t="shared" si="20"/>
        <v>0</v>
      </c>
      <c r="N256" s="30">
        <f t="shared" si="16"/>
        <v>0</v>
      </c>
      <c r="O256" s="30">
        <f t="shared" si="18"/>
        <v>0</v>
      </c>
      <c r="P256" s="30">
        <f>IFERROR(IF(Table2[[#This Row],[break]]=0,0,P255+1),1)</f>
        <v>0</v>
      </c>
      <c r="Q256" s="30">
        <f t="shared" si="17"/>
        <v>0</v>
      </c>
      <c r="R256" s="30" t="str">
        <f>TEXT(Table2[[#This Row],[date]],"dd-mmm-yyyy")</f>
        <v>12-Sep-2018</v>
      </c>
    </row>
    <row r="257" spans="1:18" x14ac:dyDescent="0.25">
      <c r="A257" s="27">
        <v>43356</v>
      </c>
      <c r="B257" s="6" t="str">
        <f t="shared" si="19"/>
        <v>13 Thu</v>
      </c>
      <c r="C257" s="6" t="str">
        <f>TEXT(Table2[[#This Row],[date]],"mmm")</f>
        <v>Sep</v>
      </c>
      <c r="D257" s="30">
        <f>YEAR(Table2[[#This Row],[date]])</f>
        <v>2018</v>
      </c>
      <c r="E257" s="30">
        <v>20803</v>
      </c>
      <c r="F257" s="30">
        <v>7.9897222222222277</v>
      </c>
      <c r="G257" s="30">
        <v>14.954682999999999</v>
      </c>
      <c r="H257" s="30">
        <v>7.9897222222222277</v>
      </c>
      <c r="I257" s="30">
        <v>2.218888888888888</v>
      </c>
      <c r="J257" s="30">
        <v>9.1696629999999999</v>
      </c>
      <c r="K257" s="30">
        <f>Table2[[#This Row],[km]]/Table2[[#This Row],[steps]]*1000*3.28084</f>
        <v>2.358502243605249</v>
      </c>
      <c r="L257" s="31">
        <f>IF(Table2[[#This Row],[km_walking]]&gt;3,Table2[[#This Row],[km_walking]]/Table2[[#This Row],[hours_walking]],"")</f>
        <v>4.1325471707561361</v>
      </c>
      <c r="M257" s="30">
        <f t="shared" si="20"/>
        <v>1</v>
      </c>
      <c r="N257" s="30">
        <f t="shared" si="16"/>
        <v>1</v>
      </c>
      <c r="O257" s="30">
        <f t="shared" si="18"/>
        <v>0</v>
      </c>
      <c r="P257" s="30">
        <f>IFERROR(IF(Table2[[#This Row],[break]]=0,0,P256+1),1)</f>
        <v>0</v>
      </c>
      <c r="Q257" s="30">
        <f t="shared" si="17"/>
        <v>0</v>
      </c>
      <c r="R257" s="30" t="str">
        <f>TEXT(Table2[[#This Row],[date]],"dd-mmm-yyyy")</f>
        <v>13-Sep-2018</v>
      </c>
    </row>
    <row r="258" spans="1:18" x14ac:dyDescent="0.25">
      <c r="A258" s="27">
        <v>43357</v>
      </c>
      <c r="B258" s="6" t="str">
        <f t="shared" si="19"/>
        <v>14 Fri</v>
      </c>
      <c r="C258" s="6" t="str">
        <f>TEXT(Table2[[#This Row],[date]],"mmm")</f>
        <v>Sep</v>
      </c>
      <c r="D258" s="30">
        <f>YEAR(Table2[[#This Row],[date]])</f>
        <v>2018</v>
      </c>
      <c r="E258" s="30">
        <v>11166</v>
      </c>
      <c r="F258" s="30">
        <v>5.7330555555555556</v>
      </c>
      <c r="G258" s="30">
        <v>7.8025480000000016</v>
      </c>
      <c r="H258" s="30">
        <v>5.7330555555555556</v>
      </c>
      <c r="I258" s="30">
        <v>1.086944444444444</v>
      </c>
      <c r="J258" s="30">
        <v>3.6603699999999999</v>
      </c>
      <c r="K258" s="30">
        <f>Table2[[#This Row],[km]]/Table2[[#This Row],[steps]]*1000*3.28084</f>
        <v>2.2925767132652699</v>
      </c>
      <c r="L258" s="31">
        <f>IF(Table2[[#This Row],[km_walking]]&gt;3,Table2[[#This Row],[km_walking]]/Table2[[#This Row],[hours_walking]],"")</f>
        <v>3.3675778175313069</v>
      </c>
      <c r="M258" s="30">
        <f t="shared" si="20"/>
        <v>1</v>
      </c>
      <c r="N258" s="30">
        <f t="shared" ref="N258:N321" si="21">IF(E258&gt;=20000,1,0)</f>
        <v>0</v>
      </c>
      <c r="O258" s="30">
        <f t="shared" si="18"/>
        <v>0</v>
      </c>
      <c r="P258" s="30">
        <f>IFERROR(IF(Table2[[#This Row],[break]]=0,0,P257+1),1)</f>
        <v>0</v>
      </c>
      <c r="Q258" s="30">
        <f t="shared" ref="Q258:Q321" si="22">IFERROR(IF(J258/I258&gt;5,1,0),0)</f>
        <v>0</v>
      </c>
      <c r="R258" s="30" t="str">
        <f>TEXT(Table2[[#This Row],[date]],"dd-mmm-yyyy")</f>
        <v>14-Sep-2018</v>
      </c>
    </row>
    <row r="259" spans="1:18" x14ac:dyDescent="0.25">
      <c r="A259" s="27">
        <v>43358</v>
      </c>
      <c r="B259" s="6" t="str">
        <f t="shared" si="19"/>
        <v>15 Sat</v>
      </c>
      <c r="C259" s="6" t="str">
        <f>TEXT(Table2[[#This Row],[date]],"mmm")</f>
        <v>Sep</v>
      </c>
      <c r="D259" s="30">
        <f>YEAR(Table2[[#This Row],[date]])</f>
        <v>2018</v>
      </c>
      <c r="E259" s="30">
        <v>8329</v>
      </c>
      <c r="F259" s="30">
        <v>5.4361111111111118</v>
      </c>
      <c r="G259" s="30">
        <v>5.567397999999999</v>
      </c>
      <c r="H259" s="30">
        <v>5.4361111111111118</v>
      </c>
      <c r="I259" s="30">
        <v>0.70222222222222219</v>
      </c>
      <c r="J259" s="30">
        <v>2.127678</v>
      </c>
      <c r="K259" s="30">
        <f>Table2[[#This Row],[km]]/Table2[[#This Row],[steps]]*1000*3.28084</f>
        <v>2.1930294218177444</v>
      </c>
      <c r="L259" s="31" t="str">
        <f>IF(Table2[[#This Row],[km_walking]]&gt;3,Table2[[#This Row],[km_walking]]/Table2[[#This Row],[hours_walking]],"")</f>
        <v/>
      </c>
      <c r="M259" s="30">
        <f t="shared" si="20"/>
        <v>0</v>
      </c>
      <c r="N259" s="30">
        <f t="shared" si="21"/>
        <v>0</v>
      </c>
      <c r="O259" s="30">
        <f t="shared" si="18"/>
        <v>0</v>
      </c>
      <c r="P259" s="30">
        <f>IFERROR(IF(Table2[[#This Row],[break]]=0,0,P258+1),1)</f>
        <v>0</v>
      </c>
      <c r="Q259" s="30">
        <f t="shared" si="22"/>
        <v>0</v>
      </c>
      <c r="R259" s="30" t="str">
        <f>TEXT(Table2[[#This Row],[date]],"dd-mmm-yyyy")</f>
        <v>15-Sep-2018</v>
      </c>
    </row>
    <row r="260" spans="1:18" x14ac:dyDescent="0.25">
      <c r="A260" s="27">
        <v>43359</v>
      </c>
      <c r="B260" s="6" t="str">
        <f t="shared" si="19"/>
        <v>16 Sun</v>
      </c>
      <c r="C260" s="6" t="str">
        <f>TEXT(Table2[[#This Row],[date]],"mmm")</f>
        <v>Sep</v>
      </c>
      <c r="D260" s="30">
        <f>YEAR(Table2[[#This Row],[date]])</f>
        <v>2018</v>
      </c>
      <c r="E260" s="30">
        <v>3895</v>
      </c>
      <c r="F260" s="30">
        <v>4.612222222222222</v>
      </c>
      <c r="G260" s="30">
        <v>2.606792</v>
      </c>
      <c r="H260" s="30">
        <v>4.612222222222222</v>
      </c>
      <c r="I260" s="30">
        <v>0.27361111111111108</v>
      </c>
      <c r="J260" s="30">
        <v>0.97392999999999996</v>
      </c>
      <c r="K260" s="30">
        <f>Table2[[#This Row],[km]]/Table2[[#This Row],[steps]]*1000*3.28084</f>
        <v>2.1957554467984592</v>
      </c>
      <c r="L260" s="31" t="str">
        <f>IF(Table2[[#This Row],[km_walking]]&gt;3,Table2[[#This Row],[km_walking]]/Table2[[#This Row],[hours_walking]],"")</f>
        <v/>
      </c>
      <c r="M260" s="30">
        <f t="shared" si="20"/>
        <v>0</v>
      </c>
      <c r="N260" s="30">
        <f t="shared" si="21"/>
        <v>0</v>
      </c>
      <c r="O260" s="30">
        <f t="shared" si="18"/>
        <v>0</v>
      </c>
      <c r="P260" s="30">
        <f>IFERROR(IF(Table2[[#This Row],[break]]=0,0,P259+1),1)</f>
        <v>0</v>
      </c>
      <c r="Q260" s="30">
        <f t="shared" si="22"/>
        <v>0</v>
      </c>
      <c r="R260" s="30" t="str">
        <f>TEXT(Table2[[#This Row],[date]],"dd-mmm-yyyy")</f>
        <v>16-Sep-2018</v>
      </c>
    </row>
    <row r="261" spans="1:18" x14ac:dyDescent="0.25">
      <c r="A261" s="27">
        <v>43360</v>
      </c>
      <c r="B261" s="6" t="str">
        <f t="shared" si="19"/>
        <v>17 Mon</v>
      </c>
      <c r="C261" s="6" t="str">
        <f>TEXT(Table2[[#This Row],[date]],"mmm")</f>
        <v>Sep</v>
      </c>
      <c r="D261" s="30">
        <f>YEAR(Table2[[#This Row],[date]])</f>
        <v>2018</v>
      </c>
      <c r="E261" s="30">
        <v>2201</v>
      </c>
      <c r="F261" s="30">
        <v>5.2733333333333334</v>
      </c>
      <c r="G261" s="30">
        <v>1.4399</v>
      </c>
      <c r="H261" s="30">
        <v>5.2733333333333334</v>
      </c>
      <c r="I261" s="30">
        <v>6.0833333333333343E-2</v>
      </c>
      <c r="J261" s="30">
        <v>0.2059</v>
      </c>
      <c r="K261" s="30">
        <f>Table2[[#This Row],[km]]/Table2[[#This Row],[steps]]*1000*3.28084</f>
        <v>2.1463341735574737</v>
      </c>
      <c r="L261" s="31" t="str">
        <f>IF(Table2[[#This Row],[km_walking]]&gt;3,Table2[[#This Row],[km_walking]]/Table2[[#This Row],[hours_walking]],"")</f>
        <v/>
      </c>
      <c r="M261" s="30">
        <f t="shared" si="20"/>
        <v>0</v>
      </c>
      <c r="N261" s="30">
        <f t="shared" si="21"/>
        <v>0</v>
      </c>
      <c r="O261" s="30">
        <f t="shared" si="18"/>
        <v>1</v>
      </c>
      <c r="P261" s="30">
        <f>IFERROR(IF(Table2[[#This Row],[break]]=0,0,P260+1),1)</f>
        <v>1</v>
      </c>
      <c r="Q261" s="30">
        <f t="shared" si="22"/>
        <v>0</v>
      </c>
      <c r="R261" s="30" t="str">
        <f>TEXT(Table2[[#This Row],[date]],"dd-mmm-yyyy")</f>
        <v>17-Sep-2018</v>
      </c>
    </row>
    <row r="262" spans="1:18" x14ac:dyDescent="0.25">
      <c r="A262" s="27">
        <v>43361</v>
      </c>
      <c r="B262" s="6" t="str">
        <f t="shared" si="19"/>
        <v>18 Tue</v>
      </c>
      <c r="C262" s="6" t="str">
        <f>TEXT(Table2[[#This Row],[date]],"mmm")</f>
        <v>Sep</v>
      </c>
      <c r="D262" s="30">
        <f>YEAR(Table2[[#This Row],[date]])</f>
        <v>2018</v>
      </c>
      <c r="E262" s="30">
        <v>4283</v>
      </c>
      <c r="F262" s="30">
        <v>4.3108333333333322</v>
      </c>
      <c r="G262" s="30">
        <v>2.9330099999999999</v>
      </c>
      <c r="H262" s="30">
        <v>4.3108333333333322</v>
      </c>
      <c r="I262" s="30"/>
      <c r="J262" s="30"/>
      <c r="K262" s="30">
        <f>Table2[[#This Row],[km]]/Table2[[#This Row],[steps]]*1000*3.28084</f>
        <v>2.2467281177679195</v>
      </c>
      <c r="L262" s="31" t="str">
        <f>IF(Table2[[#This Row],[km_walking]]&gt;3,Table2[[#This Row],[km_walking]]/Table2[[#This Row],[hours_walking]],"")</f>
        <v/>
      </c>
      <c r="M262" s="30">
        <f t="shared" si="20"/>
        <v>0</v>
      </c>
      <c r="N262" s="30">
        <f t="shared" si="21"/>
        <v>0</v>
      </c>
      <c r="O262" s="30">
        <f t="shared" ref="O262:O325" si="23">IF(E262&lt;3000,1,0)</f>
        <v>0</v>
      </c>
      <c r="P262" s="30">
        <f>IFERROR(IF(Table2[[#This Row],[break]]=0,0,P261+1),1)</f>
        <v>0</v>
      </c>
      <c r="Q262" s="30">
        <f t="shared" si="22"/>
        <v>0</v>
      </c>
      <c r="R262" s="30" t="str">
        <f>TEXT(Table2[[#This Row],[date]],"dd-mmm-yyyy")</f>
        <v>18-Sep-2018</v>
      </c>
    </row>
    <row r="263" spans="1:18" x14ac:dyDescent="0.25">
      <c r="A263" s="27">
        <v>43362</v>
      </c>
      <c r="B263" s="6" t="str">
        <f t="shared" ref="B263:B326" si="24">TEXT(A263,"dd ddd")</f>
        <v>19 Wed</v>
      </c>
      <c r="C263" s="6" t="str">
        <f>TEXT(Table2[[#This Row],[date]],"mmm")</f>
        <v>Sep</v>
      </c>
      <c r="D263" s="30">
        <f>YEAR(Table2[[#This Row],[date]])</f>
        <v>2018</v>
      </c>
      <c r="E263" s="30">
        <v>5186</v>
      </c>
      <c r="F263" s="30">
        <v>3.930277777777778</v>
      </c>
      <c r="G263" s="30">
        <v>3.490559999999999</v>
      </c>
      <c r="H263" s="30">
        <v>3.6013888888888892</v>
      </c>
      <c r="I263" s="30">
        <v>0.17277777777777781</v>
      </c>
      <c r="J263" s="30">
        <v>0.53195999999999999</v>
      </c>
      <c r="K263" s="30">
        <f>Table2[[#This Row],[km]]/Table2[[#This Row],[steps]]*1000*3.28084</f>
        <v>2.2082469861935978</v>
      </c>
      <c r="L263" s="31" t="str">
        <f>IF(Table2[[#This Row],[km_walking]]&gt;3,Table2[[#This Row],[km_walking]]/Table2[[#This Row],[hours_walking]],"")</f>
        <v/>
      </c>
      <c r="M263" s="30">
        <f t="shared" ref="M263:M326" si="25">IF(E263&gt;=10000,1,0)</f>
        <v>0</v>
      </c>
      <c r="N263" s="30">
        <f t="shared" si="21"/>
        <v>0</v>
      </c>
      <c r="O263" s="30">
        <f t="shared" si="23"/>
        <v>0</v>
      </c>
      <c r="P263" s="30">
        <f>IFERROR(IF(Table2[[#This Row],[break]]=0,0,P262+1),1)</f>
        <v>0</v>
      </c>
      <c r="Q263" s="30">
        <f t="shared" si="22"/>
        <v>0</v>
      </c>
      <c r="R263" s="30" t="str">
        <f>TEXT(Table2[[#This Row],[date]],"dd-mmm-yyyy")</f>
        <v>19-Sep-2018</v>
      </c>
    </row>
    <row r="264" spans="1:18" x14ac:dyDescent="0.25">
      <c r="A264" s="27">
        <v>43363</v>
      </c>
      <c r="B264" s="6" t="str">
        <f t="shared" si="24"/>
        <v>20 Thu</v>
      </c>
      <c r="C264" s="6" t="str">
        <f>TEXT(Table2[[#This Row],[date]],"mmm")</f>
        <v>Sep</v>
      </c>
      <c r="D264" s="30">
        <f>YEAR(Table2[[#This Row],[date]])</f>
        <v>2018</v>
      </c>
      <c r="E264" s="30">
        <v>9923</v>
      </c>
      <c r="F264" s="30">
        <v>3.2080555555555552</v>
      </c>
      <c r="G264" s="30">
        <v>7.0510400000000004</v>
      </c>
      <c r="H264" s="30">
        <v>3.2080555555555552</v>
      </c>
      <c r="I264" s="30">
        <v>1.0047222222222221</v>
      </c>
      <c r="J264" s="30">
        <v>4.0352299999999994</v>
      </c>
      <c r="K264" s="30">
        <f>Table2[[#This Row],[km]]/Table2[[#This Row],[steps]]*1000*3.28084</f>
        <v>2.3312842964426079</v>
      </c>
      <c r="L264" s="31">
        <f>IF(Table2[[#This Row],[km_walking]]&gt;3,Table2[[#This Row],[km_walking]]/Table2[[#This Row],[hours_walking]],"")</f>
        <v>4.0162643074371029</v>
      </c>
      <c r="M264" s="30">
        <f t="shared" si="25"/>
        <v>0</v>
      </c>
      <c r="N264" s="30">
        <f t="shared" si="21"/>
        <v>0</v>
      </c>
      <c r="O264" s="30">
        <f t="shared" si="23"/>
        <v>0</v>
      </c>
      <c r="P264" s="30">
        <f>IFERROR(IF(Table2[[#This Row],[break]]=0,0,P263+1),1)</f>
        <v>0</v>
      </c>
      <c r="Q264" s="30">
        <f t="shared" si="22"/>
        <v>0</v>
      </c>
      <c r="R264" s="30" t="str">
        <f>TEXT(Table2[[#This Row],[date]],"dd-mmm-yyyy")</f>
        <v>20-Sep-2018</v>
      </c>
    </row>
    <row r="265" spans="1:18" x14ac:dyDescent="0.25">
      <c r="A265" s="27">
        <v>43364</v>
      </c>
      <c r="B265" s="6" t="str">
        <f t="shared" si="24"/>
        <v>21 Fri</v>
      </c>
      <c r="C265" s="6" t="str">
        <f>TEXT(Table2[[#This Row],[date]],"mmm")</f>
        <v>Sep</v>
      </c>
      <c r="D265" s="30">
        <f>YEAR(Table2[[#This Row],[date]])</f>
        <v>2018</v>
      </c>
      <c r="E265" s="30">
        <v>6153</v>
      </c>
      <c r="F265" s="30">
        <v>3.1569444444444441</v>
      </c>
      <c r="G265" s="30">
        <v>4.2628152000000012</v>
      </c>
      <c r="H265" s="30">
        <v>3.1569444444444441</v>
      </c>
      <c r="I265" s="30">
        <v>0.7319444444444444</v>
      </c>
      <c r="J265" s="30">
        <v>2.4760909999999998</v>
      </c>
      <c r="K265" s="30">
        <f>Table2[[#This Row],[km]]/Table2[[#This Row],[steps]]*1000*3.28084</f>
        <v>2.2729749099249155</v>
      </c>
      <c r="L265" s="31" t="str">
        <f>IF(Table2[[#This Row],[km_walking]]&gt;3,Table2[[#This Row],[km_walking]]/Table2[[#This Row],[hours_walking]],"")</f>
        <v/>
      </c>
      <c r="M265" s="30">
        <f t="shared" si="25"/>
        <v>0</v>
      </c>
      <c r="N265" s="30">
        <f t="shared" si="21"/>
        <v>0</v>
      </c>
      <c r="O265" s="30">
        <f t="shared" si="23"/>
        <v>0</v>
      </c>
      <c r="P265" s="30">
        <f>IFERROR(IF(Table2[[#This Row],[break]]=0,0,P264+1),1)</f>
        <v>0</v>
      </c>
      <c r="Q265" s="30">
        <f t="shared" si="22"/>
        <v>0</v>
      </c>
      <c r="R265" s="30" t="str">
        <f>TEXT(Table2[[#This Row],[date]],"dd-mmm-yyyy")</f>
        <v>21-Sep-2018</v>
      </c>
    </row>
    <row r="266" spans="1:18" x14ac:dyDescent="0.25">
      <c r="A266" s="27">
        <v>43365</v>
      </c>
      <c r="B266" s="6" t="str">
        <f t="shared" si="24"/>
        <v>22 Sat</v>
      </c>
      <c r="C266" s="6" t="str">
        <f>TEXT(Table2[[#This Row],[date]],"mmm")</f>
        <v>Sep</v>
      </c>
      <c r="D266" s="30">
        <f>YEAR(Table2[[#This Row],[date]])</f>
        <v>2018</v>
      </c>
      <c r="E266" s="30">
        <v>5151</v>
      </c>
      <c r="F266" s="30">
        <v>2.4780555555555561</v>
      </c>
      <c r="G266" s="30">
        <v>3.524699</v>
      </c>
      <c r="H266" s="30">
        <v>1.7594444444444439</v>
      </c>
      <c r="I266" s="30">
        <v>0.66027777777777774</v>
      </c>
      <c r="J266" s="30">
        <v>2.1713800000000001</v>
      </c>
      <c r="K266" s="30">
        <f>Table2[[#This Row],[km]]/Table2[[#This Row],[steps]]*1000*3.28084</f>
        <v>2.2449958196777327</v>
      </c>
      <c r="L266" s="31" t="str">
        <f>IF(Table2[[#This Row],[km_walking]]&gt;3,Table2[[#This Row],[km_walking]]/Table2[[#This Row],[hours_walking]],"")</f>
        <v/>
      </c>
      <c r="M266" s="30">
        <f t="shared" si="25"/>
        <v>0</v>
      </c>
      <c r="N266" s="30">
        <f t="shared" si="21"/>
        <v>0</v>
      </c>
      <c r="O266" s="30">
        <f t="shared" si="23"/>
        <v>0</v>
      </c>
      <c r="P266" s="30">
        <f>IFERROR(IF(Table2[[#This Row],[break]]=0,0,P265+1),1)</f>
        <v>0</v>
      </c>
      <c r="Q266" s="30">
        <f t="shared" si="22"/>
        <v>0</v>
      </c>
      <c r="R266" s="30" t="str">
        <f>TEXT(Table2[[#This Row],[date]],"dd-mmm-yyyy")</f>
        <v>22-Sep-2018</v>
      </c>
    </row>
    <row r="267" spans="1:18" x14ac:dyDescent="0.25">
      <c r="A267" s="27">
        <v>43366</v>
      </c>
      <c r="B267" s="6" t="str">
        <f t="shared" si="24"/>
        <v>23 Sun</v>
      </c>
      <c r="C267" s="6" t="str">
        <f>TEXT(Table2[[#This Row],[date]],"mmm")</f>
        <v>Sep</v>
      </c>
      <c r="D267" s="30">
        <f>YEAR(Table2[[#This Row],[date]])</f>
        <v>2018</v>
      </c>
      <c r="E267" s="30">
        <v>4694</v>
      </c>
      <c r="F267" s="30">
        <v>3.0875000000000008</v>
      </c>
      <c r="G267" s="30">
        <v>3.2328470000000009</v>
      </c>
      <c r="H267" s="30">
        <v>3.0875000000000008</v>
      </c>
      <c r="I267" s="30">
        <v>0.40527777777777779</v>
      </c>
      <c r="J267" s="30">
        <v>1.4019200000000001</v>
      </c>
      <c r="K267" s="30">
        <f>Table2[[#This Row],[km]]/Table2[[#This Row],[steps]]*1000*3.28084</f>
        <v>2.2595768537452074</v>
      </c>
      <c r="L267" s="31" t="str">
        <f>IF(Table2[[#This Row],[km_walking]]&gt;3,Table2[[#This Row],[km_walking]]/Table2[[#This Row],[hours_walking]],"")</f>
        <v/>
      </c>
      <c r="M267" s="30">
        <f t="shared" si="25"/>
        <v>0</v>
      </c>
      <c r="N267" s="30">
        <f t="shared" si="21"/>
        <v>0</v>
      </c>
      <c r="O267" s="30">
        <f t="shared" si="23"/>
        <v>0</v>
      </c>
      <c r="P267" s="30">
        <f>IFERROR(IF(Table2[[#This Row],[break]]=0,0,P266+1),1)</f>
        <v>0</v>
      </c>
      <c r="Q267" s="30">
        <f t="shared" si="22"/>
        <v>0</v>
      </c>
      <c r="R267" s="30" t="str">
        <f>TEXT(Table2[[#This Row],[date]],"dd-mmm-yyyy")</f>
        <v>23-Sep-2018</v>
      </c>
    </row>
    <row r="268" spans="1:18" x14ac:dyDescent="0.25">
      <c r="A268" s="27">
        <v>43367</v>
      </c>
      <c r="B268" s="6" t="str">
        <f t="shared" si="24"/>
        <v>24 Mon</v>
      </c>
      <c r="C268" s="6" t="str">
        <f>TEXT(Table2[[#This Row],[date]],"mmm")</f>
        <v>Sep</v>
      </c>
      <c r="D268" s="30">
        <f>YEAR(Table2[[#This Row],[date]])</f>
        <v>2018</v>
      </c>
      <c r="E268" s="30">
        <v>3537</v>
      </c>
      <c r="F268" s="30">
        <v>2.2969444444444451</v>
      </c>
      <c r="G268" s="30">
        <v>2.3891889999999991</v>
      </c>
      <c r="H268" s="30">
        <v>2.2969444444444451</v>
      </c>
      <c r="I268" s="30">
        <v>0.21027777777777781</v>
      </c>
      <c r="J268" s="30">
        <v>0.57734300000000005</v>
      </c>
      <c r="K268" s="30">
        <f>Table2[[#This Row],[km]]/Table2[[#This Row],[steps]]*1000*3.28084</f>
        <v>2.2161568670511724</v>
      </c>
      <c r="L268" s="31" t="str">
        <f>IF(Table2[[#This Row],[km_walking]]&gt;3,Table2[[#This Row],[km_walking]]/Table2[[#This Row],[hours_walking]],"")</f>
        <v/>
      </c>
      <c r="M268" s="30">
        <f t="shared" si="25"/>
        <v>0</v>
      </c>
      <c r="N268" s="30">
        <f t="shared" si="21"/>
        <v>0</v>
      </c>
      <c r="O268" s="30">
        <f t="shared" si="23"/>
        <v>0</v>
      </c>
      <c r="P268" s="30">
        <f>IFERROR(IF(Table2[[#This Row],[break]]=0,0,P267+1),1)</f>
        <v>0</v>
      </c>
      <c r="Q268" s="30">
        <f t="shared" si="22"/>
        <v>0</v>
      </c>
      <c r="R268" s="30" t="str">
        <f>TEXT(Table2[[#This Row],[date]],"dd-mmm-yyyy")</f>
        <v>24-Sep-2018</v>
      </c>
    </row>
    <row r="269" spans="1:18" x14ac:dyDescent="0.25">
      <c r="A269" s="27">
        <v>43368</v>
      </c>
      <c r="B269" s="6" t="str">
        <f t="shared" si="24"/>
        <v>25 Tue</v>
      </c>
      <c r="C269" s="6" t="str">
        <f>TEXT(Table2[[#This Row],[date]],"mmm")</f>
        <v>Sep</v>
      </c>
      <c r="D269" s="30">
        <f>YEAR(Table2[[#This Row],[date]])</f>
        <v>2018</v>
      </c>
      <c r="E269" s="30">
        <v>11241</v>
      </c>
      <c r="F269" s="30">
        <v>3.3519444444444439</v>
      </c>
      <c r="G269" s="30">
        <v>7.747545999999998</v>
      </c>
      <c r="H269" s="30">
        <v>3.3519444444444439</v>
      </c>
      <c r="I269" s="30">
        <v>1.5763888888888891</v>
      </c>
      <c r="J269" s="30">
        <v>6.0826019999999987</v>
      </c>
      <c r="K269" s="30">
        <f>Table2[[#This Row],[km]]/Table2[[#This Row],[steps]]*1000*3.28084</f>
        <v>2.2612275436918421</v>
      </c>
      <c r="L269" s="31">
        <f>IF(Table2[[#This Row],[km_walking]]&gt;3,Table2[[#This Row],[km_walking]]/Table2[[#This Row],[hours_walking]],"")</f>
        <v>3.8585669074889855</v>
      </c>
      <c r="M269" s="30">
        <f t="shared" si="25"/>
        <v>1</v>
      </c>
      <c r="N269" s="30">
        <f t="shared" si="21"/>
        <v>0</v>
      </c>
      <c r="O269" s="30">
        <f t="shared" si="23"/>
        <v>0</v>
      </c>
      <c r="P269" s="30">
        <f>IFERROR(IF(Table2[[#This Row],[break]]=0,0,P268+1),1)</f>
        <v>0</v>
      </c>
      <c r="Q269" s="30">
        <f t="shared" si="22"/>
        <v>0</v>
      </c>
      <c r="R269" s="30" t="str">
        <f>TEXT(Table2[[#This Row],[date]],"dd-mmm-yyyy")</f>
        <v>25-Sep-2018</v>
      </c>
    </row>
    <row r="270" spans="1:18" x14ac:dyDescent="0.25">
      <c r="A270" s="27">
        <v>43369</v>
      </c>
      <c r="B270" s="6" t="str">
        <f t="shared" si="24"/>
        <v>26 Wed</v>
      </c>
      <c r="C270" s="6" t="str">
        <f>TEXT(Table2[[#This Row],[date]],"mmm")</f>
        <v>Sep</v>
      </c>
      <c r="D270" s="30">
        <f>YEAR(Table2[[#This Row],[date]])</f>
        <v>2018</v>
      </c>
      <c r="E270" s="30">
        <v>9711</v>
      </c>
      <c r="F270" s="30">
        <v>5.5663888888888868</v>
      </c>
      <c r="G270" s="30">
        <v>6.6526930000000002</v>
      </c>
      <c r="H270" s="30">
        <v>5.5663888888888868</v>
      </c>
      <c r="I270" s="30">
        <v>0.97083333333333321</v>
      </c>
      <c r="J270" s="30">
        <v>3.1654439999999999</v>
      </c>
      <c r="K270" s="30">
        <f>Table2[[#This Row],[km]]/Table2[[#This Row],[steps]]*1000*3.28084</f>
        <v>2.2475977038533621</v>
      </c>
      <c r="L270" s="31">
        <f>IF(Table2[[#This Row],[km_walking]]&gt;3,Table2[[#This Row],[km_walking]]/Table2[[#This Row],[hours_walking]],"")</f>
        <v>3.2605431759656653</v>
      </c>
      <c r="M270" s="30">
        <f t="shared" si="25"/>
        <v>0</v>
      </c>
      <c r="N270" s="30">
        <f t="shared" si="21"/>
        <v>0</v>
      </c>
      <c r="O270" s="30">
        <f t="shared" si="23"/>
        <v>0</v>
      </c>
      <c r="P270" s="30">
        <f>IFERROR(IF(Table2[[#This Row],[break]]=0,0,P269+1),1)</f>
        <v>0</v>
      </c>
      <c r="Q270" s="30">
        <f t="shared" si="22"/>
        <v>0</v>
      </c>
      <c r="R270" s="30" t="str">
        <f>TEXT(Table2[[#This Row],[date]],"dd-mmm-yyyy")</f>
        <v>26-Sep-2018</v>
      </c>
    </row>
    <row r="271" spans="1:18" x14ac:dyDescent="0.25">
      <c r="A271" s="27">
        <v>43370</v>
      </c>
      <c r="B271" s="6" t="str">
        <f t="shared" si="24"/>
        <v>27 Thu</v>
      </c>
      <c r="C271" s="6" t="str">
        <f>TEXT(Table2[[#This Row],[date]],"mmm")</f>
        <v>Sep</v>
      </c>
      <c r="D271" s="30">
        <f>YEAR(Table2[[#This Row],[date]])</f>
        <v>2018</v>
      </c>
      <c r="E271" s="30">
        <v>11874</v>
      </c>
      <c r="F271" s="30">
        <v>4.9516666666666653</v>
      </c>
      <c r="G271" s="30">
        <v>8.2192369999999997</v>
      </c>
      <c r="H271" s="30">
        <v>4.9516666666666653</v>
      </c>
      <c r="I271" s="30">
        <v>1.604166666666667</v>
      </c>
      <c r="J271" s="30">
        <v>5.5558009999999989</v>
      </c>
      <c r="K271" s="30">
        <f>Table2[[#This Row],[km]]/Table2[[#This Row],[steps]]*1000*3.28084</f>
        <v>2.2710124237055749</v>
      </c>
      <c r="L271" s="31">
        <f>IF(Table2[[#This Row],[km_walking]]&gt;3,Table2[[#This Row],[km_walking]]/Table2[[#This Row],[hours_walking]],"")</f>
        <v>3.4633564675324662</v>
      </c>
      <c r="M271" s="30">
        <f t="shared" si="25"/>
        <v>1</v>
      </c>
      <c r="N271" s="30">
        <f t="shared" si="21"/>
        <v>0</v>
      </c>
      <c r="O271" s="30">
        <f t="shared" si="23"/>
        <v>0</v>
      </c>
      <c r="P271" s="30">
        <f>IFERROR(IF(Table2[[#This Row],[break]]=0,0,P270+1),1)</f>
        <v>0</v>
      </c>
      <c r="Q271" s="30">
        <f t="shared" si="22"/>
        <v>0</v>
      </c>
      <c r="R271" s="30" t="str">
        <f>TEXT(Table2[[#This Row],[date]],"dd-mmm-yyyy")</f>
        <v>27-Sep-2018</v>
      </c>
    </row>
    <row r="272" spans="1:18" x14ac:dyDescent="0.25">
      <c r="A272" s="27">
        <v>43371</v>
      </c>
      <c r="B272" s="6" t="str">
        <f t="shared" si="24"/>
        <v>28 Fri</v>
      </c>
      <c r="C272" s="6" t="str">
        <f>TEXT(Table2[[#This Row],[date]],"mmm")</f>
        <v>Sep</v>
      </c>
      <c r="D272" s="30">
        <f>YEAR(Table2[[#This Row],[date]])</f>
        <v>2018</v>
      </c>
      <c r="E272" s="30">
        <v>6948</v>
      </c>
      <c r="F272" s="30">
        <v>3.6411111111111119</v>
      </c>
      <c r="G272" s="30">
        <v>4.7335520000000004</v>
      </c>
      <c r="H272" s="30">
        <v>3.6411111111111119</v>
      </c>
      <c r="I272" s="30">
        <v>0.6875</v>
      </c>
      <c r="J272" s="30">
        <v>2.270022</v>
      </c>
      <c r="K272" s="30">
        <f>Table2[[#This Row],[km]]/Table2[[#This Row],[steps]]*1000*3.28084</f>
        <v>2.235179439217041</v>
      </c>
      <c r="L272" s="31" t="str">
        <f>IF(Table2[[#This Row],[km_walking]]&gt;3,Table2[[#This Row],[km_walking]]/Table2[[#This Row],[hours_walking]],"")</f>
        <v/>
      </c>
      <c r="M272" s="30">
        <f t="shared" si="25"/>
        <v>0</v>
      </c>
      <c r="N272" s="30">
        <f t="shared" si="21"/>
        <v>0</v>
      </c>
      <c r="O272" s="30">
        <f t="shared" si="23"/>
        <v>0</v>
      </c>
      <c r="P272" s="30">
        <f>IFERROR(IF(Table2[[#This Row],[break]]=0,0,P271+1),1)</f>
        <v>0</v>
      </c>
      <c r="Q272" s="30">
        <f t="shared" si="22"/>
        <v>0</v>
      </c>
      <c r="R272" s="30" t="str">
        <f>TEXT(Table2[[#This Row],[date]],"dd-mmm-yyyy")</f>
        <v>28-Sep-2018</v>
      </c>
    </row>
    <row r="273" spans="1:18" x14ac:dyDescent="0.25">
      <c r="A273" s="27">
        <v>43372</v>
      </c>
      <c r="B273" s="6" t="str">
        <f t="shared" si="24"/>
        <v>29 Sat</v>
      </c>
      <c r="C273" s="6" t="str">
        <f>TEXT(Table2[[#This Row],[date]],"mmm")</f>
        <v>Sep</v>
      </c>
      <c r="D273" s="30">
        <f>YEAR(Table2[[#This Row],[date]])</f>
        <v>2018</v>
      </c>
      <c r="E273" s="30">
        <v>3003</v>
      </c>
      <c r="F273" s="30">
        <v>2.8038888888888902</v>
      </c>
      <c r="G273" s="30">
        <v>2.035812</v>
      </c>
      <c r="H273" s="30">
        <v>2.8038888888888902</v>
      </c>
      <c r="I273" s="30">
        <v>3.638888888888888E-2</v>
      </c>
      <c r="J273" s="30">
        <v>0.14258000000000001</v>
      </c>
      <c r="K273" s="30">
        <f>Table2[[#This Row],[km]]/Table2[[#This Row],[steps]]*1000*3.28084</f>
        <v>2.2241669803796205</v>
      </c>
      <c r="L273" s="31" t="str">
        <f>IF(Table2[[#This Row],[km_walking]]&gt;3,Table2[[#This Row],[km_walking]]/Table2[[#This Row],[hours_walking]],"")</f>
        <v/>
      </c>
      <c r="M273" s="30">
        <f t="shared" si="25"/>
        <v>0</v>
      </c>
      <c r="N273" s="30">
        <f t="shared" si="21"/>
        <v>0</v>
      </c>
      <c r="O273" s="30">
        <f t="shared" si="23"/>
        <v>0</v>
      </c>
      <c r="P273" s="30">
        <f>IFERROR(IF(Table2[[#This Row],[break]]=0,0,P272+1),1)</f>
        <v>0</v>
      </c>
      <c r="Q273" s="30">
        <f t="shared" si="22"/>
        <v>0</v>
      </c>
      <c r="R273" s="30" t="str">
        <f>TEXT(Table2[[#This Row],[date]],"dd-mmm-yyyy")</f>
        <v>29-Sep-2018</v>
      </c>
    </row>
    <row r="274" spans="1:18" x14ac:dyDescent="0.25">
      <c r="A274" s="27">
        <v>43373</v>
      </c>
      <c r="B274" s="6" t="str">
        <f t="shared" si="24"/>
        <v>30 Sun</v>
      </c>
      <c r="C274" s="6" t="str">
        <f>TEXT(Table2[[#This Row],[date]],"mmm")</f>
        <v>Sep</v>
      </c>
      <c r="D274" s="30">
        <f>YEAR(Table2[[#This Row],[date]])</f>
        <v>2018</v>
      </c>
      <c r="E274" s="30">
        <v>921</v>
      </c>
      <c r="F274" s="30">
        <v>0.66277777777777769</v>
      </c>
      <c r="G274" s="30">
        <v>0.60791000000000017</v>
      </c>
      <c r="H274" s="30">
        <v>0.66277777777777769</v>
      </c>
      <c r="I274" s="30">
        <v>9.8611111111111108E-2</v>
      </c>
      <c r="J274" s="30">
        <v>0.29575000000000001</v>
      </c>
      <c r="K274" s="30">
        <f>Table2[[#This Row],[km]]/Table2[[#This Row],[steps]]*1000*3.28084</f>
        <v>2.165532512920739</v>
      </c>
      <c r="L274" s="31" t="str">
        <f>IF(Table2[[#This Row],[km_walking]]&gt;3,Table2[[#This Row],[km_walking]]/Table2[[#This Row],[hours_walking]],"")</f>
        <v/>
      </c>
      <c r="M274" s="30">
        <f t="shared" si="25"/>
        <v>0</v>
      </c>
      <c r="N274" s="30">
        <f t="shared" si="21"/>
        <v>0</v>
      </c>
      <c r="O274" s="30">
        <f t="shared" si="23"/>
        <v>1</v>
      </c>
      <c r="P274" s="30">
        <f>IFERROR(IF(Table2[[#This Row],[break]]=0,0,P273+1),1)</f>
        <v>1</v>
      </c>
      <c r="Q274" s="30">
        <f t="shared" si="22"/>
        <v>0</v>
      </c>
      <c r="R274" s="30" t="str">
        <f>TEXT(Table2[[#This Row],[date]],"dd-mmm-yyyy")</f>
        <v>30-Sep-2018</v>
      </c>
    </row>
    <row r="275" spans="1:18" x14ac:dyDescent="0.25">
      <c r="A275" s="27">
        <v>43374</v>
      </c>
      <c r="B275" s="6" t="str">
        <f t="shared" si="24"/>
        <v>01 Mon</v>
      </c>
      <c r="C275" s="6" t="str">
        <f>TEXT(Table2[[#This Row],[date]],"mmm")</f>
        <v>Oct</v>
      </c>
      <c r="D275" s="30">
        <f>YEAR(Table2[[#This Row],[date]])</f>
        <v>2018</v>
      </c>
      <c r="E275" s="30">
        <v>1374</v>
      </c>
      <c r="F275" s="30">
        <v>0.95277777777777795</v>
      </c>
      <c r="G275" s="30">
        <v>0.90856999999999999</v>
      </c>
      <c r="H275" s="30">
        <v>0.95277777777777795</v>
      </c>
      <c r="I275" s="30">
        <v>8.611111111111111E-3</v>
      </c>
      <c r="J275" s="30">
        <v>3.3700000000000001E-2</v>
      </c>
      <c r="K275" s="30">
        <f>Table2[[#This Row],[km]]/Table2[[#This Row],[steps]]*1000*3.28084</f>
        <v>2.169485297525473</v>
      </c>
      <c r="L275" s="31" t="str">
        <f>IF(Table2[[#This Row],[km_walking]]&gt;3,Table2[[#This Row],[km_walking]]/Table2[[#This Row],[hours_walking]],"")</f>
        <v/>
      </c>
      <c r="M275" s="30">
        <f t="shared" si="25"/>
        <v>0</v>
      </c>
      <c r="N275" s="30">
        <f t="shared" si="21"/>
        <v>0</v>
      </c>
      <c r="O275" s="30">
        <f t="shared" si="23"/>
        <v>1</v>
      </c>
      <c r="P275" s="30">
        <f>IFERROR(IF(Table2[[#This Row],[break]]=0,0,P274+1),1)</f>
        <v>2</v>
      </c>
      <c r="Q275" s="30">
        <f t="shared" si="22"/>
        <v>0</v>
      </c>
      <c r="R275" s="30" t="str">
        <f>TEXT(Table2[[#This Row],[date]],"dd-mmm-yyyy")</f>
        <v>01-Oct-2018</v>
      </c>
    </row>
    <row r="276" spans="1:18" x14ac:dyDescent="0.25">
      <c r="A276" s="27">
        <v>43375</v>
      </c>
      <c r="B276" s="6" t="str">
        <f t="shared" si="24"/>
        <v>02 Tue</v>
      </c>
      <c r="C276" s="6" t="str">
        <f>TEXT(Table2[[#This Row],[date]],"mmm")</f>
        <v>Oct</v>
      </c>
      <c r="D276" s="30">
        <f>YEAR(Table2[[#This Row],[date]])</f>
        <v>2018</v>
      </c>
      <c r="E276" s="30">
        <v>6899</v>
      </c>
      <c r="F276" s="30">
        <v>3.8011111111111111</v>
      </c>
      <c r="G276" s="30">
        <v>4.5188874999999999</v>
      </c>
      <c r="H276" s="30">
        <v>3.8011111111111111</v>
      </c>
      <c r="I276" s="30">
        <v>0.53222222222222226</v>
      </c>
      <c r="J276" s="30">
        <v>1.4688589999999999</v>
      </c>
      <c r="K276" s="30">
        <f>Table2[[#This Row],[km]]/Table2[[#This Row],[steps]]*1000*3.28084</f>
        <v>2.1489704110015944</v>
      </c>
      <c r="L276" s="31" t="str">
        <f>IF(Table2[[#This Row],[km_walking]]&gt;3,Table2[[#This Row],[km_walking]]/Table2[[#This Row],[hours_walking]],"")</f>
        <v/>
      </c>
      <c r="M276" s="30">
        <f t="shared" si="25"/>
        <v>0</v>
      </c>
      <c r="N276" s="30">
        <f t="shared" si="21"/>
        <v>0</v>
      </c>
      <c r="O276" s="30">
        <f t="shared" si="23"/>
        <v>0</v>
      </c>
      <c r="P276" s="30">
        <f>IFERROR(IF(Table2[[#This Row],[break]]=0,0,P275+1),1)</f>
        <v>0</v>
      </c>
      <c r="Q276" s="30">
        <f t="shared" si="22"/>
        <v>0</v>
      </c>
      <c r="R276" s="30" t="str">
        <f>TEXT(Table2[[#This Row],[date]],"dd-mmm-yyyy")</f>
        <v>02-Oct-2018</v>
      </c>
    </row>
    <row r="277" spans="1:18" x14ac:dyDescent="0.25">
      <c r="A277" s="27">
        <v>43376</v>
      </c>
      <c r="B277" s="6" t="str">
        <f t="shared" si="24"/>
        <v>03 Wed</v>
      </c>
      <c r="C277" s="6" t="str">
        <f>TEXT(Table2[[#This Row],[date]],"mmm")</f>
        <v>Oct</v>
      </c>
      <c r="D277" s="30">
        <f>YEAR(Table2[[#This Row],[date]])</f>
        <v>2018</v>
      </c>
      <c r="E277" s="30">
        <v>9217</v>
      </c>
      <c r="F277" s="30">
        <v>3.8672222222222228</v>
      </c>
      <c r="G277" s="30">
        <v>6.3631440000000001</v>
      </c>
      <c r="H277" s="30">
        <v>3.8672222222222228</v>
      </c>
      <c r="I277" s="30">
        <v>0.89944444444444449</v>
      </c>
      <c r="J277" s="30">
        <v>3.2072539999999989</v>
      </c>
      <c r="K277" s="30">
        <f>Table2[[#This Row],[km]]/Table2[[#This Row],[steps]]*1000*3.28084</f>
        <v>2.2649948313941626</v>
      </c>
      <c r="L277" s="31">
        <f>IF(Table2[[#This Row],[km_walking]]&gt;3,Table2[[#This Row],[km_walking]]/Table2[[#This Row],[hours_walking]],"")</f>
        <v>3.5658166769610857</v>
      </c>
      <c r="M277" s="30">
        <f t="shared" si="25"/>
        <v>0</v>
      </c>
      <c r="N277" s="30">
        <f t="shared" si="21"/>
        <v>0</v>
      </c>
      <c r="O277" s="30">
        <f t="shared" si="23"/>
        <v>0</v>
      </c>
      <c r="P277" s="30">
        <f>IFERROR(IF(Table2[[#This Row],[break]]=0,0,P276+1),1)</f>
        <v>0</v>
      </c>
      <c r="Q277" s="30">
        <f t="shared" si="22"/>
        <v>0</v>
      </c>
      <c r="R277" s="30" t="str">
        <f>TEXT(Table2[[#This Row],[date]],"dd-mmm-yyyy")</f>
        <v>03-Oct-2018</v>
      </c>
    </row>
    <row r="278" spans="1:18" x14ac:dyDescent="0.25">
      <c r="A278" s="27">
        <v>43377</v>
      </c>
      <c r="B278" s="6" t="str">
        <f t="shared" si="24"/>
        <v>04 Thu</v>
      </c>
      <c r="C278" s="6" t="str">
        <f>TEXT(Table2[[#This Row],[date]],"mmm")</f>
        <v>Oct</v>
      </c>
      <c r="D278" s="30">
        <f>YEAR(Table2[[#This Row],[date]])</f>
        <v>2018</v>
      </c>
      <c r="E278" s="30">
        <v>8792</v>
      </c>
      <c r="F278" s="30">
        <v>3.4036111111111111</v>
      </c>
      <c r="G278" s="30">
        <v>6.3781791999999999</v>
      </c>
      <c r="H278" s="30">
        <v>3.4036111111111111</v>
      </c>
      <c r="I278" s="30">
        <v>1.1619444444444449</v>
      </c>
      <c r="J278" s="30">
        <v>4.4897859999999996</v>
      </c>
      <c r="K278" s="30">
        <f>Table2[[#This Row],[km]]/Table2[[#This Row],[steps]]*1000*3.28084</f>
        <v>2.3800938860928116</v>
      </c>
      <c r="L278" s="31">
        <f>IF(Table2[[#This Row],[km_walking]]&gt;3,Table2[[#This Row],[km_walking]]/Table2[[#This Row],[hours_walking]],"")</f>
        <v>3.8640281137939261</v>
      </c>
      <c r="M278" s="30">
        <f t="shared" si="25"/>
        <v>0</v>
      </c>
      <c r="N278" s="30">
        <f t="shared" si="21"/>
        <v>0</v>
      </c>
      <c r="O278" s="30">
        <f t="shared" si="23"/>
        <v>0</v>
      </c>
      <c r="P278" s="30">
        <f>IFERROR(IF(Table2[[#This Row],[break]]=0,0,P277+1),1)</f>
        <v>0</v>
      </c>
      <c r="Q278" s="30">
        <f t="shared" si="22"/>
        <v>0</v>
      </c>
      <c r="R278" s="30" t="str">
        <f>TEXT(Table2[[#This Row],[date]],"dd-mmm-yyyy")</f>
        <v>04-Oct-2018</v>
      </c>
    </row>
    <row r="279" spans="1:18" x14ac:dyDescent="0.25">
      <c r="A279" s="27">
        <v>43378</v>
      </c>
      <c r="B279" s="6" t="str">
        <f t="shared" si="24"/>
        <v>05 Fri</v>
      </c>
      <c r="C279" s="6" t="str">
        <f>TEXT(Table2[[#This Row],[date]],"mmm")</f>
        <v>Oct</v>
      </c>
      <c r="D279" s="30">
        <f>YEAR(Table2[[#This Row],[date]])</f>
        <v>2018</v>
      </c>
      <c r="E279" s="30">
        <v>5870</v>
      </c>
      <c r="F279" s="30">
        <v>3.592222222222222</v>
      </c>
      <c r="G279" s="30">
        <v>3.9740340000000001</v>
      </c>
      <c r="H279" s="30">
        <v>3.592222222222222</v>
      </c>
      <c r="I279" s="30">
        <v>0.64583333333333315</v>
      </c>
      <c r="J279" s="30">
        <v>2.093744</v>
      </c>
      <c r="K279" s="30">
        <f>Table2[[#This Row],[km]]/Table2[[#This Row],[steps]]*1000*3.28084</f>
        <v>2.2211532723270868</v>
      </c>
      <c r="L279" s="31" t="str">
        <f>IF(Table2[[#This Row],[km_walking]]&gt;3,Table2[[#This Row],[km_walking]]/Table2[[#This Row],[hours_walking]],"")</f>
        <v/>
      </c>
      <c r="M279" s="30">
        <f t="shared" si="25"/>
        <v>0</v>
      </c>
      <c r="N279" s="30">
        <f t="shared" si="21"/>
        <v>0</v>
      </c>
      <c r="O279" s="30">
        <f t="shared" si="23"/>
        <v>0</v>
      </c>
      <c r="P279" s="30">
        <f>IFERROR(IF(Table2[[#This Row],[break]]=0,0,P278+1),1)</f>
        <v>0</v>
      </c>
      <c r="Q279" s="30">
        <f t="shared" si="22"/>
        <v>0</v>
      </c>
      <c r="R279" s="30" t="str">
        <f>TEXT(Table2[[#This Row],[date]],"dd-mmm-yyyy")</f>
        <v>05-Oct-2018</v>
      </c>
    </row>
    <row r="280" spans="1:18" x14ac:dyDescent="0.25">
      <c r="A280" s="27">
        <v>43379</v>
      </c>
      <c r="B280" s="6" t="str">
        <f t="shared" si="24"/>
        <v>06 Sat</v>
      </c>
      <c r="C280" s="6" t="str">
        <f>TEXT(Table2[[#This Row],[date]],"mmm")</f>
        <v>Oct</v>
      </c>
      <c r="D280" s="30">
        <f>YEAR(Table2[[#This Row],[date]])</f>
        <v>2018</v>
      </c>
      <c r="E280" s="30">
        <v>8863</v>
      </c>
      <c r="F280" s="30">
        <v>2.8169444444444438</v>
      </c>
      <c r="G280" s="30">
        <v>5.7666599999999999</v>
      </c>
      <c r="H280" s="30">
        <v>2.8169444444444438</v>
      </c>
      <c r="I280" s="30">
        <v>0.88944444444444437</v>
      </c>
      <c r="J280" s="30">
        <v>3.2309999999999999</v>
      </c>
      <c r="K280" s="30">
        <f>Table2[[#This Row],[km]]/Table2[[#This Row],[steps]]*1000*3.28084</f>
        <v>2.1346596857046145</v>
      </c>
      <c r="L280" s="31">
        <f>IF(Table2[[#This Row],[km_walking]]&gt;3,Table2[[#This Row],[km_walking]]/Table2[[#This Row],[hours_walking]],"")</f>
        <v>3.6326046221111805</v>
      </c>
      <c r="M280" s="30">
        <f t="shared" si="25"/>
        <v>0</v>
      </c>
      <c r="N280" s="30">
        <f t="shared" si="21"/>
        <v>0</v>
      </c>
      <c r="O280" s="30">
        <f t="shared" si="23"/>
        <v>0</v>
      </c>
      <c r="P280" s="30">
        <f>IFERROR(IF(Table2[[#This Row],[break]]=0,0,P279+1),1)</f>
        <v>0</v>
      </c>
      <c r="Q280" s="30">
        <f t="shared" si="22"/>
        <v>0</v>
      </c>
      <c r="R280" s="30" t="str">
        <f>TEXT(Table2[[#This Row],[date]],"dd-mmm-yyyy")</f>
        <v>06-Oct-2018</v>
      </c>
    </row>
    <row r="281" spans="1:18" x14ac:dyDescent="0.25">
      <c r="A281" s="27">
        <v>43380</v>
      </c>
      <c r="B281" s="6" t="str">
        <f t="shared" si="24"/>
        <v>07 Sun</v>
      </c>
      <c r="C281" s="6" t="str">
        <f>TEXT(Table2[[#This Row],[date]],"mmm")</f>
        <v>Oct</v>
      </c>
      <c r="D281" s="30">
        <f>YEAR(Table2[[#This Row],[date]])</f>
        <v>2018</v>
      </c>
      <c r="E281" s="30">
        <v>9868</v>
      </c>
      <c r="F281" s="30">
        <v>2.918333333333333</v>
      </c>
      <c r="G281" s="30">
        <v>6.8629389999999999</v>
      </c>
      <c r="H281" s="30">
        <v>2.918333333333333</v>
      </c>
      <c r="I281" s="30">
        <v>1.243333333333333</v>
      </c>
      <c r="J281" s="30">
        <v>4.7810589999999999</v>
      </c>
      <c r="K281" s="30">
        <f>Table2[[#This Row],[km]]/Table2[[#This Row],[steps]]*1000*3.28084</f>
        <v>2.2817394394770973</v>
      </c>
      <c r="L281" s="31">
        <f>IF(Table2[[#This Row],[km_walking]]&gt;3,Table2[[#This Row],[km_walking]]/Table2[[#This Row],[hours_walking]],"")</f>
        <v>3.8453557640750682</v>
      </c>
      <c r="M281" s="30">
        <f t="shared" si="25"/>
        <v>0</v>
      </c>
      <c r="N281" s="30">
        <f t="shared" si="21"/>
        <v>0</v>
      </c>
      <c r="O281" s="30">
        <f t="shared" si="23"/>
        <v>0</v>
      </c>
      <c r="P281" s="30">
        <f>IFERROR(IF(Table2[[#This Row],[break]]=0,0,P280+1),1)</f>
        <v>0</v>
      </c>
      <c r="Q281" s="30">
        <f t="shared" si="22"/>
        <v>0</v>
      </c>
      <c r="R281" s="30" t="str">
        <f>TEXT(Table2[[#This Row],[date]],"dd-mmm-yyyy")</f>
        <v>07-Oct-2018</v>
      </c>
    </row>
    <row r="282" spans="1:18" x14ac:dyDescent="0.25">
      <c r="A282" s="27">
        <v>43381</v>
      </c>
      <c r="B282" s="6" t="str">
        <f t="shared" si="24"/>
        <v>08 Mon</v>
      </c>
      <c r="C282" s="6" t="str">
        <f>TEXT(Table2[[#This Row],[date]],"mmm")</f>
        <v>Oct</v>
      </c>
      <c r="D282" s="30">
        <f>YEAR(Table2[[#This Row],[date]])</f>
        <v>2018</v>
      </c>
      <c r="E282" s="30">
        <v>6384</v>
      </c>
      <c r="F282" s="30">
        <v>2.6580555555555549</v>
      </c>
      <c r="G282" s="30">
        <v>4.0414000000000003</v>
      </c>
      <c r="H282" s="30">
        <v>2.6580555555555549</v>
      </c>
      <c r="I282" s="30">
        <v>0.6052777777777778</v>
      </c>
      <c r="J282" s="30">
        <v>2.0642299999999998</v>
      </c>
      <c r="K282" s="30">
        <f>Table2[[#This Row],[km]]/Table2[[#This Row],[steps]]*1000*3.28084</f>
        <v>2.0769402844611529</v>
      </c>
      <c r="L282" s="31" t="str">
        <f>IF(Table2[[#This Row],[km_walking]]&gt;3,Table2[[#This Row],[km_walking]]/Table2[[#This Row],[hours_walking]],"")</f>
        <v/>
      </c>
      <c r="M282" s="30">
        <f t="shared" si="25"/>
        <v>0</v>
      </c>
      <c r="N282" s="30">
        <f t="shared" si="21"/>
        <v>0</v>
      </c>
      <c r="O282" s="30">
        <f t="shared" si="23"/>
        <v>0</v>
      </c>
      <c r="P282" s="30">
        <f>IFERROR(IF(Table2[[#This Row],[break]]=0,0,P281+1),1)</f>
        <v>0</v>
      </c>
      <c r="Q282" s="30">
        <f t="shared" si="22"/>
        <v>0</v>
      </c>
      <c r="R282" s="30" t="str">
        <f>TEXT(Table2[[#This Row],[date]],"dd-mmm-yyyy")</f>
        <v>08-Oct-2018</v>
      </c>
    </row>
    <row r="283" spans="1:18" x14ac:dyDescent="0.25">
      <c r="A283" s="27">
        <v>43382</v>
      </c>
      <c r="B283" s="6" t="str">
        <f t="shared" si="24"/>
        <v>09 Tue</v>
      </c>
      <c r="C283" s="6" t="str">
        <f>TEXT(Table2[[#This Row],[date]],"mmm")</f>
        <v>Oct</v>
      </c>
      <c r="D283" s="30">
        <f>YEAR(Table2[[#This Row],[date]])</f>
        <v>2018</v>
      </c>
      <c r="E283" s="30">
        <v>4904</v>
      </c>
      <c r="F283" s="30">
        <v>2.1388888888888888</v>
      </c>
      <c r="G283" s="30">
        <v>3.2451530000000011</v>
      </c>
      <c r="H283" s="30">
        <v>2.1388888888888888</v>
      </c>
      <c r="I283" s="30">
        <v>0.47305555555555551</v>
      </c>
      <c r="J283" s="30">
        <v>1.4657800000000001</v>
      </c>
      <c r="K283" s="30">
        <f>Table2[[#This Row],[km]]/Table2[[#This Row],[steps]]*1000*3.28084</f>
        <v>2.1710497080995115</v>
      </c>
      <c r="L283" s="31" t="str">
        <f>IF(Table2[[#This Row],[km_walking]]&gt;3,Table2[[#This Row],[km_walking]]/Table2[[#This Row],[hours_walking]],"")</f>
        <v/>
      </c>
      <c r="M283" s="30">
        <f t="shared" si="25"/>
        <v>0</v>
      </c>
      <c r="N283" s="30">
        <f t="shared" si="21"/>
        <v>0</v>
      </c>
      <c r="O283" s="30">
        <f t="shared" si="23"/>
        <v>0</v>
      </c>
      <c r="P283" s="30">
        <f>IFERROR(IF(Table2[[#This Row],[break]]=0,0,P282+1),1)</f>
        <v>0</v>
      </c>
      <c r="Q283" s="30">
        <f t="shared" si="22"/>
        <v>0</v>
      </c>
      <c r="R283" s="30" t="str">
        <f>TEXT(Table2[[#This Row],[date]],"dd-mmm-yyyy")</f>
        <v>09-Oct-2018</v>
      </c>
    </row>
    <row r="284" spans="1:18" x14ac:dyDescent="0.25">
      <c r="A284" s="27">
        <v>43383</v>
      </c>
      <c r="B284" s="6" t="str">
        <f t="shared" si="24"/>
        <v>10 Wed</v>
      </c>
      <c r="C284" s="6" t="str">
        <f>TEXT(Table2[[#This Row],[date]],"mmm")</f>
        <v>Oct</v>
      </c>
      <c r="D284" s="30">
        <f>YEAR(Table2[[#This Row],[date]])</f>
        <v>2018</v>
      </c>
      <c r="E284" s="30">
        <v>4416</v>
      </c>
      <c r="F284" s="30">
        <v>1.3536111111111111</v>
      </c>
      <c r="G284" s="30">
        <v>2.9097100000000009</v>
      </c>
      <c r="H284" s="30">
        <v>1.3536111111111111</v>
      </c>
      <c r="I284" s="30">
        <v>0.48944444444444429</v>
      </c>
      <c r="J284" s="30">
        <v>1.94533</v>
      </c>
      <c r="K284" s="30">
        <f>Table2[[#This Row],[km]]/Table2[[#This Row],[steps]]*1000*3.28084</f>
        <v>2.1617511223731891</v>
      </c>
      <c r="L284" s="31" t="str">
        <f>IF(Table2[[#This Row],[km_walking]]&gt;3,Table2[[#This Row],[km_walking]]/Table2[[#This Row],[hours_walking]],"")</f>
        <v/>
      </c>
      <c r="M284" s="30">
        <f t="shared" si="25"/>
        <v>0</v>
      </c>
      <c r="N284" s="30">
        <f t="shared" si="21"/>
        <v>0</v>
      </c>
      <c r="O284" s="30">
        <f t="shared" si="23"/>
        <v>0</v>
      </c>
      <c r="P284" s="30">
        <f>IFERROR(IF(Table2[[#This Row],[break]]=0,0,P283+1),1)</f>
        <v>0</v>
      </c>
      <c r="Q284" s="30">
        <f t="shared" si="22"/>
        <v>0</v>
      </c>
      <c r="R284" s="30" t="str">
        <f>TEXT(Table2[[#This Row],[date]],"dd-mmm-yyyy")</f>
        <v>10-Oct-2018</v>
      </c>
    </row>
    <row r="285" spans="1:18" x14ac:dyDescent="0.25">
      <c r="A285" s="27">
        <v>43384</v>
      </c>
      <c r="B285" s="6" t="str">
        <f t="shared" si="24"/>
        <v>11 Thu</v>
      </c>
      <c r="C285" s="6" t="str">
        <f>TEXT(Table2[[#This Row],[date]],"mmm")</f>
        <v>Oct</v>
      </c>
      <c r="D285" s="30">
        <f>YEAR(Table2[[#This Row],[date]])</f>
        <v>2018</v>
      </c>
      <c r="E285" s="30">
        <v>8169</v>
      </c>
      <c r="F285" s="30">
        <v>4.0258333333333329</v>
      </c>
      <c r="G285" s="30">
        <v>5.468151999999999</v>
      </c>
      <c r="H285" s="30">
        <v>4.0258333333333329</v>
      </c>
      <c r="I285" s="30">
        <v>0.66583333333333328</v>
      </c>
      <c r="J285" s="30">
        <v>2.62324</v>
      </c>
      <c r="K285" s="30">
        <f>Table2[[#This Row],[km]]/Table2[[#This Row],[steps]]*1000*3.28084</f>
        <v>2.1961233697735336</v>
      </c>
      <c r="L285" s="31" t="str">
        <f>IF(Table2[[#This Row],[km_walking]]&gt;3,Table2[[#This Row],[km_walking]]/Table2[[#This Row],[hours_walking]],"")</f>
        <v/>
      </c>
      <c r="M285" s="30">
        <f t="shared" si="25"/>
        <v>0</v>
      </c>
      <c r="N285" s="30">
        <f t="shared" si="21"/>
        <v>0</v>
      </c>
      <c r="O285" s="30">
        <f t="shared" si="23"/>
        <v>0</v>
      </c>
      <c r="P285" s="30">
        <f>IFERROR(IF(Table2[[#This Row],[break]]=0,0,P284+1),1)</f>
        <v>0</v>
      </c>
      <c r="Q285" s="30">
        <f t="shared" si="22"/>
        <v>0</v>
      </c>
      <c r="R285" s="30" t="str">
        <f>TEXT(Table2[[#This Row],[date]],"dd-mmm-yyyy")</f>
        <v>11-Oct-2018</v>
      </c>
    </row>
    <row r="286" spans="1:18" x14ac:dyDescent="0.25">
      <c r="A286" s="27">
        <v>43385</v>
      </c>
      <c r="B286" s="6" t="str">
        <f t="shared" si="24"/>
        <v>12 Fri</v>
      </c>
      <c r="C286" s="6" t="str">
        <f>TEXT(Table2[[#This Row],[date]],"mmm")</f>
        <v>Oct</v>
      </c>
      <c r="D286" s="30">
        <f>YEAR(Table2[[#This Row],[date]])</f>
        <v>2018</v>
      </c>
      <c r="E286" s="30">
        <v>11874</v>
      </c>
      <c r="F286" s="30">
        <v>4.3627777777777776</v>
      </c>
      <c r="G286" s="30">
        <v>8.5348500000000005</v>
      </c>
      <c r="H286" s="30">
        <v>4.3627777777777776</v>
      </c>
      <c r="I286" s="30">
        <v>1.5458333333333329</v>
      </c>
      <c r="J286" s="30">
        <v>6.1949479999999992</v>
      </c>
      <c r="K286" s="30">
        <f>Table2[[#This Row],[km]]/Table2[[#This Row],[steps]]*1000*3.28084</f>
        <v>2.3582177256189998</v>
      </c>
      <c r="L286" s="31">
        <f>IF(Table2[[#This Row],[km_walking]]&gt;3,Table2[[#This Row],[km_walking]]/Table2[[#This Row],[hours_walking]],"")</f>
        <v>4.0075135309973051</v>
      </c>
      <c r="M286" s="30">
        <f t="shared" si="25"/>
        <v>1</v>
      </c>
      <c r="N286" s="30">
        <f t="shared" si="21"/>
        <v>0</v>
      </c>
      <c r="O286" s="30">
        <f t="shared" si="23"/>
        <v>0</v>
      </c>
      <c r="P286" s="30">
        <f>IFERROR(IF(Table2[[#This Row],[break]]=0,0,P285+1),1)</f>
        <v>0</v>
      </c>
      <c r="Q286" s="30">
        <f t="shared" si="22"/>
        <v>0</v>
      </c>
      <c r="R286" s="30" t="str">
        <f>TEXT(Table2[[#This Row],[date]],"dd-mmm-yyyy")</f>
        <v>12-Oct-2018</v>
      </c>
    </row>
    <row r="287" spans="1:18" x14ac:dyDescent="0.25">
      <c r="A287" s="27">
        <v>43386</v>
      </c>
      <c r="B287" s="6" t="str">
        <f t="shared" si="24"/>
        <v>13 Sat</v>
      </c>
      <c r="C287" s="6" t="str">
        <f>TEXT(Table2[[#This Row],[date]],"mmm")</f>
        <v>Oct</v>
      </c>
      <c r="D287" s="30">
        <f>YEAR(Table2[[#This Row],[date]])</f>
        <v>2018</v>
      </c>
      <c r="E287" s="30">
        <v>4917</v>
      </c>
      <c r="F287" s="30">
        <v>2.752222222222223</v>
      </c>
      <c r="G287" s="30">
        <v>3.1665300000000012</v>
      </c>
      <c r="H287" s="30">
        <v>2.752222222222223</v>
      </c>
      <c r="I287" s="30">
        <v>0.19361111111111109</v>
      </c>
      <c r="J287" s="30">
        <v>0.62191000000000007</v>
      </c>
      <c r="K287" s="30">
        <f>Table2[[#This Row],[km]]/Table2[[#This Row],[steps]]*1000*3.28084</f>
        <v>2.1128489496034173</v>
      </c>
      <c r="L287" s="31" t="str">
        <f>IF(Table2[[#This Row],[km_walking]]&gt;3,Table2[[#This Row],[km_walking]]/Table2[[#This Row],[hours_walking]],"")</f>
        <v/>
      </c>
      <c r="M287" s="30">
        <f t="shared" si="25"/>
        <v>0</v>
      </c>
      <c r="N287" s="30">
        <f t="shared" si="21"/>
        <v>0</v>
      </c>
      <c r="O287" s="30">
        <f t="shared" si="23"/>
        <v>0</v>
      </c>
      <c r="P287" s="30">
        <f>IFERROR(IF(Table2[[#This Row],[break]]=0,0,P286+1),1)</f>
        <v>0</v>
      </c>
      <c r="Q287" s="30">
        <f t="shared" si="22"/>
        <v>0</v>
      </c>
      <c r="R287" s="30" t="str">
        <f>TEXT(Table2[[#This Row],[date]],"dd-mmm-yyyy")</f>
        <v>13-Oct-2018</v>
      </c>
    </row>
    <row r="288" spans="1:18" x14ac:dyDescent="0.25">
      <c r="A288" s="27">
        <v>43387</v>
      </c>
      <c r="B288" s="6" t="str">
        <f t="shared" si="24"/>
        <v>14 Sun</v>
      </c>
      <c r="C288" s="6" t="str">
        <f>TEXT(Table2[[#This Row],[date]],"mmm")</f>
        <v>Oct</v>
      </c>
      <c r="D288" s="30">
        <f>YEAR(Table2[[#This Row],[date]])</f>
        <v>2018</v>
      </c>
      <c r="E288" s="30">
        <v>5875</v>
      </c>
      <c r="F288" s="30">
        <v>3.6197222222222218</v>
      </c>
      <c r="G288" s="30">
        <v>3.955569999999998</v>
      </c>
      <c r="H288" s="30">
        <v>3.6197222222222218</v>
      </c>
      <c r="I288" s="30">
        <v>0.22444444444444439</v>
      </c>
      <c r="J288" s="30">
        <v>0.94607000000000008</v>
      </c>
      <c r="K288" s="30">
        <f>Table2[[#This Row],[km]]/Table2[[#This Row],[steps]]*1000*3.28084</f>
        <v>2.2089518772425523</v>
      </c>
      <c r="L288" s="31" t="str">
        <f>IF(Table2[[#This Row],[km_walking]]&gt;3,Table2[[#This Row],[km_walking]]/Table2[[#This Row],[hours_walking]],"")</f>
        <v/>
      </c>
      <c r="M288" s="30">
        <f t="shared" si="25"/>
        <v>0</v>
      </c>
      <c r="N288" s="30">
        <f t="shared" si="21"/>
        <v>0</v>
      </c>
      <c r="O288" s="30">
        <f t="shared" si="23"/>
        <v>0</v>
      </c>
      <c r="P288" s="30">
        <f>IFERROR(IF(Table2[[#This Row],[break]]=0,0,P287+1),1)</f>
        <v>0</v>
      </c>
      <c r="Q288" s="30">
        <f t="shared" si="22"/>
        <v>0</v>
      </c>
      <c r="R288" s="30" t="str">
        <f>TEXT(Table2[[#This Row],[date]],"dd-mmm-yyyy")</f>
        <v>14-Oct-2018</v>
      </c>
    </row>
    <row r="289" spans="1:18" x14ac:dyDescent="0.25">
      <c r="A289" s="27">
        <v>43388</v>
      </c>
      <c r="B289" s="6" t="str">
        <f t="shared" si="24"/>
        <v>15 Mon</v>
      </c>
      <c r="C289" s="6" t="str">
        <f>TEXT(Table2[[#This Row],[date]],"mmm")</f>
        <v>Oct</v>
      </c>
      <c r="D289" s="30">
        <f>YEAR(Table2[[#This Row],[date]])</f>
        <v>2018</v>
      </c>
      <c r="E289" s="30">
        <v>19915</v>
      </c>
      <c r="F289" s="30">
        <v>5.8175000000000008</v>
      </c>
      <c r="G289" s="30">
        <v>13.45524</v>
      </c>
      <c r="H289" s="30">
        <v>5.8175000000000008</v>
      </c>
      <c r="I289" s="30">
        <v>2.8336111111111109</v>
      </c>
      <c r="J289" s="30">
        <v>9.5111869999999996</v>
      </c>
      <c r="K289" s="30">
        <f>Table2[[#This Row],[km]]/Table2[[#This Row],[steps]]*1000*3.28084</f>
        <v>2.2166452222746673</v>
      </c>
      <c r="L289" s="31">
        <f>IF(Table2[[#This Row],[km_walking]]&gt;3,Table2[[#This Row],[km_walking]]/Table2[[#This Row],[hours_walking]],"")</f>
        <v>3.3565604548573669</v>
      </c>
      <c r="M289" s="30">
        <f t="shared" si="25"/>
        <v>1</v>
      </c>
      <c r="N289" s="30">
        <f t="shared" si="21"/>
        <v>0</v>
      </c>
      <c r="O289" s="30">
        <f t="shared" si="23"/>
        <v>0</v>
      </c>
      <c r="P289" s="30">
        <f>IFERROR(IF(Table2[[#This Row],[break]]=0,0,P288+1),1)</f>
        <v>0</v>
      </c>
      <c r="Q289" s="30">
        <f t="shared" si="22"/>
        <v>0</v>
      </c>
      <c r="R289" s="30" t="str">
        <f>TEXT(Table2[[#This Row],[date]],"dd-mmm-yyyy")</f>
        <v>15-Oct-2018</v>
      </c>
    </row>
    <row r="290" spans="1:18" x14ac:dyDescent="0.25">
      <c r="A290" s="27">
        <v>43389</v>
      </c>
      <c r="B290" s="6" t="str">
        <f t="shared" si="24"/>
        <v>16 Tue</v>
      </c>
      <c r="C290" s="6" t="str">
        <f>TEXT(Table2[[#This Row],[date]],"mmm")</f>
        <v>Oct</v>
      </c>
      <c r="D290" s="30">
        <f>YEAR(Table2[[#This Row],[date]])</f>
        <v>2018</v>
      </c>
      <c r="E290" s="30">
        <v>17492</v>
      </c>
      <c r="F290" s="30">
        <v>5.5308333333333337</v>
      </c>
      <c r="G290" s="30">
        <v>11.242203</v>
      </c>
      <c r="H290" s="30">
        <v>5.5308333333333337</v>
      </c>
      <c r="I290" s="30">
        <v>2.1927777777777782</v>
      </c>
      <c r="J290" s="30">
        <v>7.0754429999999999</v>
      </c>
      <c r="K290" s="30">
        <f>Table2[[#This Row],[km]]/Table2[[#This Row],[steps]]*1000*3.28084</f>
        <v>2.1086136113949236</v>
      </c>
      <c r="L290" s="31">
        <f>IF(Table2[[#This Row],[km_walking]]&gt;3,Table2[[#This Row],[km_walking]]/Table2[[#This Row],[hours_walking]],"")</f>
        <v>3.226703166962249</v>
      </c>
      <c r="M290" s="30">
        <f t="shared" si="25"/>
        <v>1</v>
      </c>
      <c r="N290" s="30">
        <f t="shared" si="21"/>
        <v>0</v>
      </c>
      <c r="O290" s="30">
        <f t="shared" si="23"/>
        <v>0</v>
      </c>
      <c r="P290" s="30">
        <f>IFERROR(IF(Table2[[#This Row],[break]]=0,0,P289+1),1)</f>
        <v>0</v>
      </c>
      <c r="Q290" s="30">
        <f t="shared" si="22"/>
        <v>0</v>
      </c>
      <c r="R290" s="30" t="str">
        <f>TEXT(Table2[[#This Row],[date]],"dd-mmm-yyyy")</f>
        <v>16-Oct-2018</v>
      </c>
    </row>
    <row r="291" spans="1:18" x14ac:dyDescent="0.25">
      <c r="A291" s="27">
        <v>43390</v>
      </c>
      <c r="B291" s="6" t="str">
        <f t="shared" si="24"/>
        <v>17 Wed</v>
      </c>
      <c r="C291" s="6" t="str">
        <f>TEXT(Table2[[#This Row],[date]],"mmm")</f>
        <v>Oct</v>
      </c>
      <c r="D291" s="30">
        <f>YEAR(Table2[[#This Row],[date]])</f>
        <v>2018</v>
      </c>
      <c r="E291" s="30">
        <v>14886</v>
      </c>
      <c r="F291" s="30">
        <v>5.7188888888888911</v>
      </c>
      <c r="G291" s="30">
        <v>9.7582541999999997</v>
      </c>
      <c r="H291" s="30">
        <v>5.7188888888888911</v>
      </c>
      <c r="I291" s="30">
        <v>1.7177777777777781</v>
      </c>
      <c r="J291" s="30">
        <v>5.4206519999999996</v>
      </c>
      <c r="K291" s="30">
        <f>Table2[[#This Row],[km]]/Table2[[#This Row],[steps]]*1000*3.28084</f>
        <v>2.1506966753679966</v>
      </c>
      <c r="L291" s="31">
        <f>IF(Table2[[#This Row],[km_walking]]&gt;3,Table2[[#This Row],[km_walking]]/Table2[[#This Row],[hours_walking]],"")</f>
        <v>3.155618887451487</v>
      </c>
      <c r="M291" s="30">
        <f t="shared" si="25"/>
        <v>1</v>
      </c>
      <c r="N291" s="30">
        <f t="shared" si="21"/>
        <v>0</v>
      </c>
      <c r="O291" s="30">
        <f t="shared" si="23"/>
        <v>0</v>
      </c>
      <c r="P291" s="30">
        <f>IFERROR(IF(Table2[[#This Row],[break]]=0,0,P290+1),1)</f>
        <v>0</v>
      </c>
      <c r="Q291" s="30">
        <f t="shared" si="22"/>
        <v>0</v>
      </c>
      <c r="R291" s="30" t="str">
        <f>TEXT(Table2[[#This Row],[date]],"dd-mmm-yyyy")</f>
        <v>17-Oct-2018</v>
      </c>
    </row>
    <row r="292" spans="1:18" x14ac:dyDescent="0.25">
      <c r="A292" s="27">
        <v>43391</v>
      </c>
      <c r="B292" s="6" t="str">
        <f t="shared" si="24"/>
        <v>18 Thu</v>
      </c>
      <c r="C292" s="6" t="str">
        <f>TEXT(Table2[[#This Row],[date]],"mmm")</f>
        <v>Oct</v>
      </c>
      <c r="D292" s="30">
        <f>YEAR(Table2[[#This Row],[date]])</f>
        <v>2018</v>
      </c>
      <c r="E292" s="30">
        <v>17330</v>
      </c>
      <c r="F292" s="30">
        <v>6.2644444444444467</v>
      </c>
      <c r="G292" s="30">
        <v>10.8574286</v>
      </c>
      <c r="H292" s="30">
        <v>6.2644444444444467</v>
      </c>
      <c r="I292" s="30">
        <v>1.305277777777778</v>
      </c>
      <c r="J292" s="30">
        <v>4.0759989999999986</v>
      </c>
      <c r="K292" s="30">
        <f>Table2[[#This Row],[km]]/Table2[[#This Row],[steps]]*1000*3.28084</f>
        <v>2.0554810183510677</v>
      </c>
      <c r="L292" s="31">
        <f>IF(Table2[[#This Row],[km_walking]]&gt;3,Table2[[#This Row],[km_walking]]/Table2[[#This Row],[hours_walking]],"")</f>
        <v>3.1227061928069788</v>
      </c>
      <c r="M292" s="30">
        <f t="shared" si="25"/>
        <v>1</v>
      </c>
      <c r="N292" s="30">
        <f t="shared" si="21"/>
        <v>0</v>
      </c>
      <c r="O292" s="30">
        <f t="shared" si="23"/>
        <v>0</v>
      </c>
      <c r="P292" s="30">
        <f>IFERROR(IF(Table2[[#This Row],[break]]=0,0,P291+1),1)</f>
        <v>0</v>
      </c>
      <c r="Q292" s="30">
        <f t="shared" si="22"/>
        <v>0</v>
      </c>
      <c r="R292" s="30" t="str">
        <f>TEXT(Table2[[#This Row],[date]],"dd-mmm-yyyy")</f>
        <v>18-Oct-2018</v>
      </c>
    </row>
    <row r="293" spans="1:18" x14ac:dyDescent="0.25">
      <c r="A293" s="27">
        <v>43392</v>
      </c>
      <c r="B293" s="6" t="str">
        <f t="shared" si="24"/>
        <v>19 Fri</v>
      </c>
      <c r="C293" s="6" t="str">
        <f>TEXT(Table2[[#This Row],[date]],"mmm")</f>
        <v>Oct</v>
      </c>
      <c r="D293" s="30">
        <f>YEAR(Table2[[#This Row],[date]])</f>
        <v>2018</v>
      </c>
      <c r="E293" s="30">
        <v>15200</v>
      </c>
      <c r="F293" s="30">
        <v>5.3486111111111123</v>
      </c>
      <c r="G293" s="30">
        <v>9.8923650000000016</v>
      </c>
      <c r="H293" s="30">
        <v>5.3486111111111123</v>
      </c>
      <c r="I293" s="30">
        <v>1.7175</v>
      </c>
      <c r="J293" s="30">
        <v>5.2605519999999997</v>
      </c>
      <c r="K293" s="30">
        <f>Table2[[#This Row],[km]]/Table2[[#This Row],[steps]]*1000*3.28084</f>
        <v>2.1352149201710531</v>
      </c>
      <c r="L293" s="31">
        <f>IF(Table2[[#This Row],[km_walking]]&gt;3,Table2[[#This Row],[km_walking]]/Table2[[#This Row],[hours_walking]],"")</f>
        <v>3.062912372634643</v>
      </c>
      <c r="M293" s="30">
        <f t="shared" si="25"/>
        <v>1</v>
      </c>
      <c r="N293" s="30">
        <f t="shared" si="21"/>
        <v>0</v>
      </c>
      <c r="O293" s="30">
        <f t="shared" si="23"/>
        <v>0</v>
      </c>
      <c r="P293" s="30">
        <f>IFERROR(IF(Table2[[#This Row],[break]]=0,0,P292+1),1)</f>
        <v>0</v>
      </c>
      <c r="Q293" s="30">
        <f t="shared" si="22"/>
        <v>0</v>
      </c>
      <c r="R293" s="30" t="str">
        <f>TEXT(Table2[[#This Row],[date]],"dd-mmm-yyyy")</f>
        <v>19-Oct-2018</v>
      </c>
    </row>
    <row r="294" spans="1:18" x14ac:dyDescent="0.25">
      <c r="A294" s="27">
        <v>43393</v>
      </c>
      <c r="B294" s="6" t="str">
        <f t="shared" si="24"/>
        <v>20 Sat</v>
      </c>
      <c r="C294" s="6" t="str">
        <f>TEXT(Table2[[#This Row],[date]],"mmm")</f>
        <v>Oct</v>
      </c>
      <c r="D294" s="30">
        <f>YEAR(Table2[[#This Row],[date]])</f>
        <v>2018</v>
      </c>
      <c r="E294" s="30">
        <v>9108</v>
      </c>
      <c r="F294" s="30">
        <v>10.66138888888889</v>
      </c>
      <c r="G294" s="30">
        <v>5.666874</v>
      </c>
      <c r="H294" s="30">
        <v>10.66138888888889</v>
      </c>
      <c r="I294" s="30">
        <v>0.2630555555555556</v>
      </c>
      <c r="J294" s="30">
        <v>0.91736400000000007</v>
      </c>
      <c r="K294" s="30">
        <f>Table2[[#This Row],[km]]/Table2[[#This Row],[steps]]*1000*3.28084</f>
        <v>2.0412941254018446</v>
      </c>
      <c r="L294" s="31" t="str">
        <f>IF(Table2[[#This Row],[km_walking]]&gt;3,Table2[[#This Row],[km_walking]]/Table2[[#This Row],[hours_walking]],"")</f>
        <v/>
      </c>
      <c r="M294" s="30">
        <f t="shared" si="25"/>
        <v>0</v>
      </c>
      <c r="N294" s="30">
        <f t="shared" si="21"/>
        <v>0</v>
      </c>
      <c r="O294" s="30">
        <f t="shared" si="23"/>
        <v>0</v>
      </c>
      <c r="P294" s="30">
        <f>IFERROR(IF(Table2[[#This Row],[break]]=0,0,P293+1),1)</f>
        <v>0</v>
      </c>
      <c r="Q294" s="30">
        <f t="shared" si="22"/>
        <v>0</v>
      </c>
      <c r="R294" s="30" t="str">
        <f>TEXT(Table2[[#This Row],[date]],"dd-mmm-yyyy")</f>
        <v>20-Oct-2018</v>
      </c>
    </row>
    <row r="295" spans="1:18" x14ac:dyDescent="0.25">
      <c r="A295" s="27">
        <v>43394</v>
      </c>
      <c r="B295" s="6" t="str">
        <f t="shared" si="24"/>
        <v>21 Sun</v>
      </c>
      <c r="C295" s="6" t="str">
        <f>TEXT(Table2[[#This Row],[date]],"mmm")</f>
        <v>Oct</v>
      </c>
      <c r="D295" s="30">
        <f>YEAR(Table2[[#This Row],[date]])</f>
        <v>2018</v>
      </c>
      <c r="E295" s="30">
        <v>3737</v>
      </c>
      <c r="F295" s="30">
        <v>2.125</v>
      </c>
      <c r="G295" s="30">
        <v>2.513341</v>
      </c>
      <c r="H295" s="30">
        <v>2.125</v>
      </c>
      <c r="I295" s="30">
        <v>0.45111111111111107</v>
      </c>
      <c r="J295" s="30">
        <v>1.381311</v>
      </c>
      <c r="K295" s="30">
        <f>Table2[[#This Row],[km]]/Table2[[#This Row],[steps]]*1000*3.28084</f>
        <v>2.2065479492748192</v>
      </c>
      <c r="L295" s="31" t="str">
        <f>IF(Table2[[#This Row],[km_walking]]&gt;3,Table2[[#This Row],[km_walking]]/Table2[[#This Row],[hours_walking]],"")</f>
        <v/>
      </c>
      <c r="M295" s="30">
        <f t="shared" si="25"/>
        <v>0</v>
      </c>
      <c r="N295" s="30">
        <f t="shared" si="21"/>
        <v>0</v>
      </c>
      <c r="O295" s="30">
        <f t="shared" si="23"/>
        <v>0</v>
      </c>
      <c r="P295" s="30">
        <f>IFERROR(IF(Table2[[#This Row],[break]]=0,0,P294+1),1)</f>
        <v>0</v>
      </c>
      <c r="Q295" s="30">
        <f t="shared" si="22"/>
        <v>0</v>
      </c>
      <c r="R295" s="30" t="str">
        <f>TEXT(Table2[[#This Row],[date]],"dd-mmm-yyyy")</f>
        <v>21-Oct-2018</v>
      </c>
    </row>
    <row r="296" spans="1:18" x14ac:dyDescent="0.25">
      <c r="A296" s="27">
        <v>43395</v>
      </c>
      <c r="B296" s="6" t="str">
        <f t="shared" si="24"/>
        <v>22 Mon</v>
      </c>
      <c r="C296" s="6" t="str">
        <f>TEXT(Table2[[#This Row],[date]],"mmm")</f>
        <v>Oct</v>
      </c>
      <c r="D296" s="30">
        <f>YEAR(Table2[[#This Row],[date]])</f>
        <v>2018</v>
      </c>
      <c r="E296" s="30">
        <v>973</v>
      </c>
      <c r="F296" s="30">
        <v>1.1563888888888889</v>
      </c>
      <c r="G296" s="30">
        <v>0.64207999999999998</v>
      </c>
      <c r="H296" s="30">
        <v>1.1563888888888889</v>
      </c>
      <c r="I296" s="30">
        <v>8.0555555555555554E-3</v>
      </c>
      <c r="J296" s="30">
        <v>3.3529999999999997E-2</v>
      </c>
      <c r="K296" s="30">
        <f>Table2[[#This Row],[km]]/Table2[[#This Row],[steps]]*1000*3.28084</f>
        <v>2.1650172119218913</v>
      </c>
      <c r="L296" s="31" t="str">
        <f>IF(Table2[[#This Row],[km_walking]]&gt;3,Table2[[#This Row],[km_walking]]/Table2[[#This Row],[hours_walking]],"")</f>
        <v/>
      </c>
      <c r="M296" s="30">
        <f t="shared" si="25"/>
        <v>0</v>
      </c>
      <c r="N296" s="30">
        <f t="shared" si="21"/>
        <v>0</v>
      </c>
      <c r="O296" s="30">
        <f t="shared" si="23"/>
        <v>1</v>
      </c>
      <c r="P296" s="30">
        <f>IFERROR(IF(Table2[[#This Row],[break]]=0,0,P295+1),1)</f>
        <v>1</v>
      </c>
      <c r="Q296" s="30">
        <f t="shared" si="22"/>
        <v>0</v>
      </c>
      <c r="R296" s="30" t="str">
        <f>TEXT(Table2[[#This Row],[date]],"dd-mmm-yyyy")</f>
        <v>22-Oct-2018</v>
      </c>
    </row>
    <row r="297" spans="1:18" x14ac:dyDescent="0.25">
      <c r="A297" s="27">
        <v>43396</v>
      </c>
      <c r="B297" s="6" t="str">
        <f t="shared" si="24"/>
        <v>23 Tue</v>
      </c>
      <c r="C297" s="6" t="str">
        <f>TEXT(Table2[[#This Row],[date]],"mmm")</f>
        <v>Oct</v>
      </c>
      <c r="D297" s="30">
        <f>YEAR(Table2[[#This Row],[date]])</f>
        <v>2018</v>
      </c>
      <c r="E297" s="30">
        <v>2171</v>
      </c>
      <c r="F297" s="30">
        <v>2.273333333333333</v>
      </c>
      <c r="G297" s="30">
        <v>1.4234800000000001</v>
      </c>
      <c r="H297" s="30">
        <v>2.273333333333333</v>
      </c>
      <c r="I297" s="30">
        <v>3.333333333333334E-3</v>
      </c>
      <c r="J297" s="30">
        <v>1.3769999999999999E-2</v>
      </c>
      <c r="K297" s="30">
        <f>Table2[[#This Row],[km]]/Table2[[#This Row],[steps]]*1000*3.28084</f>
        <v>2.1511792368493783</v>
      </c>
      <c r="L297" s="31" t="str">
        <f>IF(Table2[[#This Row],[km_walking]]&gt;3,Table2[[#This Row],[km_walking]]/Table2[[#This Row],[hours_walking]],"")</f>
        <v/>
      </c>
      <c r="M297" s="30">
        <f t="shared" si="25"/>
        <v>0</v>
      </c>
      <c r="N297" s="30">
        <f t="shared" si="21"/>
        <v>0</v>
      </c>
      <c r="O297" s="30">
        <f t="shared" si="23"/>
        <v>1</v>
      </c>
      <c r="P297" s="30">
        <f>IFERROR(IF(Table2[[#This Row],[break]]=0,0,P296+1),1)</f>
        <v>2</v>
      </c>
      <c r="Q297" s="30">
        <f t="shared" si="22"/>
        <v>0</v>
      </c>
      <c r="R297" s="30" t="str">
        <f>TEXT(Table2[[#This Row],[date]],"dd-mmm-yyyy")</f>
        <v>23-Oct-2018</v>
      </c>
    </row>
    <row r="298" spans="1:18" x14ac:dyDescent="0.25">
      <c r="A298" s="27">
        <v>43397</v>
      </c>
      <c r="B298" s="6" t="str">
        <f t="shared" si="24"/>
        <v>24 Wed</v>
      </c>
      <c r="C298" s="6" t="str">
        <f>TEXT(Table2[[#This Row],[date]],"mmm")</f>
        <v>Oct</v>
      </c>
      <c r="D298" s="30">
        <f>YEAR(Table2[[#This Row],[date]])</f>
        <v>2018</v>
      </c>
      <c r="E298" s="30">
        <v>16135</v>
      </c>
      <c r="F298" s="30">
        <v>4.3822222222222216</v>
      </c>
      <c r="G298" s="30">
        <v>10.204317</v>
      </c>
      <c r="H298" s="30">
        <v>4.3822222222222216</v>
      </c>
      <c r="I298" s="30">
        <v>2.2377777777777781</v>
      </c>
      <c r="J298" s="30">
        <v>7.7855600000000011</v>
      </c>
      <c r="K298" s="30">
        <f>Table2[[#This Row],[km]]/Table2[[#This Row],[steps]]*1000*3.28084</f>
        <v>2.0749136279070344</v>
      </c>
      <c r="L298" s="31">
        <f>IF(Table2[[#This Row],[km_walking]]&gt;3,Table2[[#This Row],[km_walking]]/Table2[[#This Row],[hours_walking]],"")</f>
        <v>3.4791479642502483</v>
      </c>
      <c r="M298" s="30">
        <f t="shared" si="25"/>
        <v>1</v>
      </c>
      <c r="N298" s="30">
        <f t="shared" si="21"/>
        <v>0</v>
      </c>
      <c r="O298" s="30">
        <f t="shared" si="23"/>
        <v>0</v>
      </c>
      <c r="P298" s="30">
        <f>IFERROR(IF(Table2[[#This Row],[break]]=0,0,P297+1),1)</f>
        <v>0</v>
      </c>
      <c r="Q298" s="30">
        <f t="shared" si="22"/>
        <v>0</v>
      </c>
      <c r="R298" s="30" t="str">
        <f>TEXT(Table2[[#This Row],[date]],"dd-mmm-yyyy")</f>
        <v>24-Oct-2018</v>
      </c>
    </row>
    <row r="299" spans="1:18" x14ac:dyDescent="0.25">
      <c r="A299" s="27">
        <v>43398</v>
      </c>
      <c r="B299" s="6" t="str">
        <f t="shared" si="24"/>
        <v>25 Thu</v>
      </c>
      <c r="C299" s="6" t="str">
        <f>TEXT(Table2[[#This Row],[date]],"mmm")</f>
        <v>Oct</v>
      </c>
      <c r="D299" s="30">
        <f>YEAR(Table2[[#This Row],[date]])</f>
        <v>2018</v>
      </c>
      <c r="E299" s="30">
        <v>6528</v>
      </c>
      <c r="F299" s="30">
        <v>2.8736111111111109</v>
      </c>
      <c r="G299" s="30">
        <v>4.539464999999999</v>
      </c>
      <c r="H299" s="30">
        <v>2.8736111111111109</v>
      </c>
      <c r="I299" s="30">
        <v>0.7286111111111111</v>
      </c>
      <c r="J299" s="30">
        <v>2.8868269999999998</v>
      </c>
      <c r="K299" s="30">
        <f>Table2[[#This Row],[km]]/Table2[[#This Row],[steps]]*1000*3.28084</f>
        <v>2.2814427620404407</v>
      </c>
      <c r="L299" s="31" t="str">
        <f>IF(Table2[[#This Row],[km_walking]]&gt;3,Table2[[#This Row],[km_walking]]/Table2[[#This Row],[hours_walking]],"")</f>
        <v/>
      </c>
      <c r="M299" s="30">
        <f t="shared" si="25"/>
        <v>0</v>
      </c>
      <c r="N299" s="30">
        <f t="shared" si="21"/>
        <v>0</v>
      </c>
      <c r="O299" s="30">
        <f t="shared" si="23"/>
        <v>0</v>
      </c>
      <c r="P299" s="30">
        <f>IFERROR(IF(Table2[[#This Row],[break]]=0,0,P298+1),1)</f>
        <v>0</v>
      </c>
      <c r="Q299" s="30">
        <f t="shared" si="22"/>
        <v>0</v>
      </c>
      <c r="R299" s="30" t="str">
        <f>TEXT(Table2[[#This Row],[date]],"dd-mmm-yyyy")</f>
        <v>25-Oct-2018</v>
      </c>
    </row>
    <row r="300" spans="1:18" x14ac:dyDescent="0.25">
      <c r="A300" s="27">
        <v>43399</v>
      </c>
      <c r="B300" s="6" t="str">
        <f t="shared" si="24"/>
        <v>26 Fri</v>
      </c>
      <c r="C300" s="6" t="str">
        <f>TEXT(Table2[[#This Row],[date]],"mmm")</f>
        <v>Oct</v>
      </c>
      <c r="D300" s="30">
        <f>YEAR(Table2[[#This Row],[date]])</f>
        <v>2018</v>
      </c>
      <c r="E300" s="30">
        <v>6253</v>
      </c>
      <c r="F300" s="30">
        <v>2.9841666666666669</v>
      </c>
      <c r="G300" s="30">
        <v>4.0933200000000003</v>
      </c>
      <c r="H300" s="30">
        <v>2.9841666666666669</v>
      </c>
      <c r="I300" s="30">
        <v>0.60416666666666663</v>
      </c>
      <c r="J300" s="30">
        <v>2.1078199999999998</v>
      </c>
      <c r="K300" s="30">
        <f>Table2[[#This Row],[km]]/Table2[[#This Row],[steps]]*1000*3.28084</f>
        <v>2.1476935852870622</v>
      </c>
      <c r="L300" s="31" t="str">
        <f>IF(Table2[[#This Row],[km_walking]]&gt;3,Table2[[#This Row],[km_walking]]/Table2[[#This Row],[hours_walking]],"")</f>
        <v/>
      </c>
      <c r="M300" s="30">
        <f t="shared" si="25"/>
        <v>0</v>
      </c>
      <c r="N300" s="30">
        <f t="shared" si="21"/>
        <v>0</v>
      </c>
      <c r="O300" s="30">
        <f t="shared" si="23"/>
        <v>0</v>
      </c>
      <c r="P300" s="30">
        <f>IFERROR(IF(Table2[[#This Row],[break]]=0,0,P299+1),1)</f>
        <v>0</v>
      </c>
      <c r="Q300" s="30">
        <f t="shared" si="22"/>
        <v>0</v>
      </c>
      <c r="R300" s="30" t="str">
        <f>TEXT(Table2[[#This Row],[date]],"dd-mmm-yyyy")</f>
        <v>26-Oct-2018</v>
      </c>
    </row>
    <row r="301" spans="1:18" x14ac:dyDescent="0.25">
      <c r="A301" s="27">
        <v>43400</v>
      </c>
      <c r="B301" s="6" t="str">
        <f t="shared" si="24"/>
        <v>27 Sat</v>
      </c>
      <c r="C301" s="6" t="str">
        <f>TEXT(Table2[[#This Row],[date]],"mmm")</f>
        <v>Oct</v>
      </c>
      <c r="D301" s="30">
        <f>YEAR(Table2[[#This Row],[date]])</f>
        <v>2018</v>
      </c>
      <c r="E301" s="30">
        <v>2967</v>
      </c>
      <c r="F301" s="30">
        <v>2.515000000000001</v>
      </c>
      <c r="G301" s="30">
        <v>1.9657899999999999</v>
      </c>
      <c r="H301" s="30">
        <v>2.515000000000001</v>
      </c>
      <c r="I301" s="30">
        <v>5.8333333333333336E-3</v>
      </c>
      <c r="J301" s="30">
        <v>4.6149999999999997E-2</v>
      </c>
      <c r="K301" s="30">
        <f>Table2[[#This Row],[km]]/Table2[[#This Row],[steps]]*1000*3.28084</f>
        <v>2.1737251309740477</v>
      </c>
      <c r="L301" s="31" t="str">
        <f>IF(Table2[[#This Row],[km_walking]]&gt;3,Table2[[#This Row],[km_walking]]/Table2[[#This Row],[hours_walking]],"")</f>
        <v/>
      </c>
      <c r="M301" s="30">
        <f t="shared" si="25"/>
        <v>0</v>
      </c>
      <c r="N301" s="30">
        <f t="shared" si="21"/>
        <v>0</v>
      </c>
      <c r="O301" s="30">
        <f t="shared" si="23"/>
        <v>1</v>
      </c>
      <c r="P301" s="30">
        <f>IFERROR(IF(Table2[[#This Row],[break]]=0,0,P300+1),1)</f>
        <v>1</v>
      </c>
      <c r="Q301" s="30">
        <f t="shared" si="22"/>
        <v>1</v>
      </c>
      <c r="R301" s="30" t="str">
        <f>TEXT(Table2[[#This Row],[date]],"dd-mmm-yyyy")</f>
        <v>27-Oct-2018</v>
      </c>
    </row>
    <row r="302" spans="1:18" x14ac:dyDescent="0.25">
      <c r="A302" s="27">
        <v>43401</v>
      </c>
      <c r="B302" s="6" t="str">
        <f t="shared" si="24"/>
        <v>28 Sun</v>
      </c>
      <c r="C302" s="6" t="str">
        <f>TEXT(Table2[[#This Row],[date]],"mmm")</f>
        <v>Oct</v>
      </c>
      <c r="D302" s="30">
        <f>YEAR(Table2[[#This Row],[date]])</f>
        <v>2018</v>
      </c>
      <c r="E302" s="30">
        <v>1913</v>
      </c>
      <c r="F302" s="30">
        <v>1.6191666666666671</v>
      </c>
      <c r="G302" s="30">
        <v>1.2332700000000001</v>
      </c>
      <c r="H302" s="30">
        <v>1.6191666666666671</v>
      </c>
      <c r="I302" s="30">
        <v>1.833333333333333E-2</v>
      </c>
      <c r="J302" s="30">
        <v>8.8639999999999997E-2</v>
      </c>
      <c r="K302" s="30">
        <f>Table2[[#This Row],[km]]/Table2[[#This Row],[steps]]*1000*3.28084</f>
        <v>2.1150870605331944</v>
      </c>
      <c r="L302" s="31" t="str">
        <f>IF(Table2[[#This Row],[km_walking]]&gt;3,Table2[[#This Row],[km_walking]]/Table2[[#This Row],[hours_walking]],"")</f>
        <v/>
      </c>
      <c r="M302" s="30">
        <f t="shared" si="25"/>
        <v>0</v>
      </c>
      <c r="N302" s="30">
        <f t="shared" si="21"/>
        <v>0</v>
      </c>
      <c r="O302" s="30">
        <f t="shared" si="23"/>
        <v>1</v>
      </c>
      <c r="P302" s="30">
        <f>IFERROR(IF(Table2[[#This Row],[break]]=0,0,P301+1),1)</f>
        <v>2</v>
      </c>
      <c r="Q302" s="30">
        <f t="shared" si="22"/>
        <v>0</v>
      </c>
      <c r="R302" s="30" t="str">
        <f>TEXT(Table2[[#This Row],[date]],"dd-mmm-yyyy")</f>
        <v>28-Oct-2018</v>
      </c>
    </row>
    <row r="303" spans="1:18" x14ac:dyDescent="0.25">
      <c r="A303" s="27">
        <v>43402</v>
      </c>
      <c r="B303" s="6" t="str">
        <f t="shared" si="24"/>
        <v>29 Mon</v>
      </c>
      <c r="C303" s="6" t="str">
        <f>TEXT(Table2[[#This Row],[date]],"mmm")</f>
        <v>Oct</v>
      </c>
      <c r="D303" s="30">
        <f>YEAR(Table2[[#This Row],[date]])</f>
        <v>2018</v>
      </c>
      <c r="E303" s="30">
        <v>11081</v>
      </c>
      <c r="F303" s="30">
        <v>3.513611111111111</v>
      </c>
      <c r="G303" s="30">
        <v>7.5127370000000004</v>
      </c>
      <c r="H303" s="30">
        <v>3.513611111111111</v>
      </c>
      <c r="I303" s="30">
        <v>1.447222222222222</v>
      </c>
      <c r="J303" s="30">
        <v>5.5708329999999986</v>
      </c>
      <c r="K303" s="30">
        <f>Table2[[#This Row],[km]]/Table2[[#This Row],[steps]]*1000*3.28084</f>
        <v>2.224355929887194</v>
      </c>
      <c r="L303" s="31">
        <f>IF(Table2[[#This Row],[km_walking]]&gt;3,Table2[[#This Row],[km_walking]]/Table2[[#This Row],[hours_walking]],"")</f>
        <v>3.8493279846449133</v>
      </c>
      <c r="M303" s="30">
        <f t="shared" si="25"/>
        <v>1</v>
      </c>
      <c r="N303" s="30">
        <f t="shared" si="21"/>
        <v>0</v>
      </c>
      <c r="O303" s="30">
        <f t="shared" si="23"/>
        <v>0</v>
      </c>
      <c r="P303" s="30">
        <f>IFERROR(IF(Table2[[#This Row],[break]]=0,0,P302+1),1)</f>
        <v>0</v>
      </c>
      <c r="Q303" s="30">
        <f t="shared" si="22"/>
        <v>0</v>
      </c>
      <c r="R303" s="30" t="str">
        <f>TEXT(Table2[[#This Row],[date]],"dd-mmm-yyyy")</f>
        <v>29-Oct-2018</v>
      </c>
    </row>
    <row r="304" spans="1:18" x14ac:dyDescent="0.25">
      <c r="A304" s="27">
        <v>43403</v>
      </c>
      <c r="B304" s="6" t="str">
        <f t="shared" si="24"/>
        <v>30 Tue</v>
      </c>
      <c r="C304" s="6" t="str">
        <f>TEXT(Table2[[#This Row],[date]],"mmm")</f>
        <v>Oct</v>
      </c>
      <c r="D304" s="30">
        <f>YEAR(Table2[[#This Row],[date]])</f>
        <v>2018</v>
      </c>
      <c r="E304" s="30">
        <v>6524</v>
      </c>
      <c r="F304" s="30">
        <v>3.200277777777778</v>
      </c>
      <c r="G304" s="30">
        <v>4.3166269999999987</v>
      </c>
      <c r="H304" s="30">
        <v>3.200277777777778</v>
      </c>
      <c r="I304" s="30">
        <v>0.92388888888888887</v>
      </c>
      <c r="J304" s="30">
        <v>2.787547</v>
      </c>
      <c r="K304" s="30">
        <f>Table2[[#This Row],[km]]/Table2[[#This Row],[steps]]*1000*3.28084</f>
        <v>2.1707790506866944</v>
      </c>
      <c r="L304" s="31" t="str">
        <f>IF(Table2[[#This Row],[km_walking]]&gt;3,Table2[[#This Row],[km_walking]]/Table2[[#This Row],[hours_walking]],"")</f>
        <v/>
      </c>
      <c r="M304" s="30">
        <f t="shared" si="25"/>
        <v>0</v>
      </c>
      <c r="N304" s="30">
        <f t="shared" si="21"/>
        <v>0</v>
      </c>
      <c r="O304" s="30">
        <f t="shared" si="23"/>
        <v>0</v>
      </c>
      <c r="P304" s="30">
        <f>IFERROR(IF(Table2[[#This Row],[break]]=0,0,P303+1),1)</f>
        <v>0</v>
      </c>
      <c r="Q304" s="30">
        <f t="shared" si="22"/>
        <v>0</v>
      </c>
      <c r="R304" s="30" t="str">
        <f>TEXT(Table2[[#This Row],[date]],"dd-mmm-yyyy")</f>
        <v>30-Oct-2018</v>
      </c>
    </row>
    <row r="305" spans="1:18" x14ac:dyDescent="0.25">
      <c r="A305" s="27">
        <v>43404</v>
      </c>
      <c r="B305" s="6" t="str">
        <f t="shared" si="24"/>
        <v>31 Wed</v>
      </c>
      <c r="C305" s="6" t="str">
        <f>TEXT(Table2[[#This Row],[date]],"mmm")</f>
        <v>Oct</v>
      </c>
      <c r="D305" s="30">
        <f>YEAR(Table2[[#This Row],[date]])</f>
        <v>2018</v>
      </c>
      <c r="E305" s="30">
        <v>7110</v>
      </c>
      <c r="F305" s="30">
        <v>3.056944444444444</v>
      </c>
      <c r="G305" s="30">
        <v>5.0033139999999996</v>
      </c>
      <c r="H305" s="30">
        <v>3.056944444444444</v>
      </c>
      <c r="I305" s="30">
        <v>0.72833333333333328</v>
      </c>
      <c r="J305" s="30">
        <v>2.5656750000000001</v>
      </c>
      <c r="K305" s="30">
        <f>Table2[[#This Row],[km]]/Table2[[#This Row],[steps]]*1000*3.28084</f>
        <v>2.3087303380815754</v>
      </c>
      <c r="L305" s="31" t="str">
        <f>IF(Table2[[#This Row],[km_walking]]&gt;3,Table2[[#This Row],[km_walking]]/Table2[[#This Row],[hours_walking]],"")</f>
        <v/>
      </c>
      <c r="M305" s="30">
        <f t="shared" si="25"/>
        <v>0</v>
      </c>
      <c r="N305" s="30">
        <f t="shared" si="21"/>
        <v>0</v>
      </c>
      <c r="O305" s="30">
        <f t="shared" si="23"/>
        <v>0</v>
      </c>
      <c r="P305" s="30">
        <f>IFERROR(IF(Table2[[#This Row],[break]]=0,0,P304+1),1)</f>
        <v>0</v>
      </c>
      <c r="Q305" s="30">
        <f t="shared" si="22"/>
        <v>0</v>
      </c>
      <c r="R305" s="30" t="str">
        <f>TEXT(Table2[[#This Row],[date]],"dd-mmm-yyyy")</f>
        <v>31-Oct-2018</v>
      </c>
    </row>
    <row r="306" spans="1:18" x14ac:dyDescent="0.25">
      <c r="A306" s="27">
        <v>43405</v>
      </c>
      <c r="B306" s="6" t="str">
        <f t="shared" si="24"/>
        <v>01 Thu</v>
      </c>
      <c r="C306" s="6" t="str">
        <f>TEXT(Table2[[#This Row],[date]],"mmm")</f>
        <v>Nov</v>
      </c>
      <c r="D306" s="30">
        <f>YEAR(Table2[[#This Row],[date]])</f>
        <v>2018</v>
      </c>
      <c r="E306" s="30">
        <v>5807</v>
      </c>
      <c r="F306" s="30">
        <v>1.969166666666667</v>
      </c>
      <c r="G306" s="30">
        <v>4.3081599999999991</v>
      </c>
      <c r="H306" s="30">
        <v>1.969166666666667</v>
      </c>
      <c r="I306" s="30">
        <v>0.95749999999999991</v>
      </c>
      <c r="J306" s="30">
        <v>3.67571</v>
      </c>
      <c r="K306" s="30">
        <f>Table2[[#This Row],[km]]/Table2[[#This Row],[steps]]*1000*3.28084</f>
        <v>2.4340250825555358</v>
      </c>
      <c r="L306" s="31">
        <f>IF(Table2[[#This Row],[km_walking]]&gt;3,Table2[[#This Row],[km_walking]]/Table2[[#This Row],[hours_walking]],"")</f>
        <v>3.8388616187989562</v>
      </c>
      <c r="M306" s="30">
        <f t="shared" si="25"/>
        <v>0</v>
      </c>
      <c r="N306" s="30">
        <f t="shared" si="21"/>
        <v>0</v>
      </c>
      <c r="O306" s="30">
        <f t="shared" si="23"/>
        <v>0</v>
      </c>
      <c r="P306" s="30">
        <f>IFERROR(IF(Table2[[#This Row],[break]]=0,0,P305+1),1)</f>
        <v>0</v>
      </c>
      <c r="Q306" s="30">
        <f t="shared" si="22"/>
        <v>0</v>
      </c>
      <c r="R306" s="30" t="str">
        <f>TEXT(Table2[[#This Row],[date]],"dd-mmm-yyyy")</f>
        <v>01-Nov-2018</v>
      </c>
    </row>
    <row r="307" spans="1:18" x14ac:dyDescent="0.25">
      <c r="A307" s="27">
        <v>43406</v>
      </c>
      <c r="B307" s="6" t="str">
        <f t="shared" si="24"/>
        <v>02 Fri</v>
      </c>
      <c r="C307" s="6" t="str">
        <f>TEXT(Table2[[#This Row],[date]],"mmm")</f>
        <v>Nov</v>
      </c>
      <c r="D307" s="30">
        <f>YEAR(Table2[[#This Row],[date]])</f>
        <v>2018</v>
      </c>
      <c r="E307" s="30">
        <v>8032</v>
      </c>
      <c r="F307" s="30">
        <v>2.8666666666666671</v>
      </c>
      <c r="G307" s="30">
        <v>5.7009519999999991</v>
      </c>
      <c r="H307" s="30">
        <v>2.8666666666666671</v>
      </c>
      <c r="I307" s="30">
        <v>1.193888888888889</v>
      </c>
      <c r="J307" s="30">
        <v>3.9597650000000009</v>
      </c>
      <c r="K307" s="30">
        <f>Table2[[#This Row],[km]]/Table2[[#This Row],[steps]]*1000*3.28084</f>
        <v>2.3286742230677291</v>
      </c>
      <c r="L307" s="31">
        <f>IF(Table2[[#This Row],[km_walking]]&gt;3,Table2[[#This Row],[km_walking]]/Table2[[#This Row],[hours_walking]],"")</f>
        <v>3.3166947417403447</v>
      </c>
      <c r="M307" s="30">
        <f t="shared" si="25"/>
        <v>0</v>
      </c>
      <c r="N307" s="30">
        <f t="shared" si="21"/>
        <v>0</v>
      </c>
      <c r="O307" s="30">
        <f t="shared" si="23"/>
        <v>0</v>
      </c>
      <c r="P307" s="30">
        <f>IFERROR(IF(Table2[[#This Row],[break]]=0,0,P306+1),1)</f>
        <v>0</v>
      </c>
      <c r="Q307" s="30">
        <f t="shared" si="22"/>
        <v>0</v>
      </c>
      <c r="R307" s="30" t="str">
        <f>TEXT(Table2[[#This Row],[date]],"dd-mmm-yyyy")</f>
        <v>02-Nov-2018</v>
      </c>
    </row>
    <row r="308" spans="1:18" x14ac:dyDescent="0.25">
      <c r="A308" s="27">
        <v>43407</v>
      </c>
      <c r="B308" s="6" t="str">
        <f t="shared" si="24"/>
        <v>03 Sat</v>
      </c>
      <c r="C308" s="6" t="str">
        <f>TEXT(Table2[[#This Row],[date]],"mmm")</f>
        <v>Nov</v>
      </c>
      <c r="D308" s="30">
        <f>YEAR(Table2[[#This Row],[date]])</f>
        <v>2018</v>
      </c>
      <c r="E308" s="30">
        <v>9359</v>
      </c>
      <c r="F308" s="30">
        <v>3.525833333333332</v>
      </c>
      <c r="G308" s="30">
        <v>6.43628</v>
      </c>
      <c r="H308" s="30">
        <v>3.525833333333332</v>
      </c>
      <c r="I308" s="30">
        <v>1.118888888888889</v>
      </c>
      <c r="J308" s="30">
        <v>4.4778100000000007</v>
      </c>
      <c r="K308" s="30">
        <f>Table2[[#This Row],[km]]/Table2[[#This Row],[steps]]*1000*3.28084</f>
        <v>2.2562672160700927</v>
      </c>
      <c r="L308" s="31">
        <f>IF(Table2[[#This Row],[km_walking]]&gt;3,Table2[[#This Row],[km_walking]]/Table2[[#This Row],[hours_walking]],"")</f>
        <v>4.0020148957298911</v>
      </c>
      <c r="M308" s="30">
        <f t="shared" si="25"/>
        <v>0</v>
      </c>
      <c r="N308" s="30">
        <f t="shared" si="21"/>
        <v>0</v>
      </c>
      <c r="O308" s="30">
        <f t="shared" si="23"/>
        <v>0</v>
      </c>
      <c r="P308" s="30">
        <f>IFERROR(IF(Table2[[#This Row],[break]]=0,0,P307+1),1)</f>
        <v>0</v>
      </c>
      <c r="Q308" s="30">
        <f t="shared" si="22"/>
        <v>0</v>
      </c>
      <c r="R308" s="30" t="str">
        <f>TEXT(Table2[[#This Row],[date]],"dd-mmm-yyyy")</f>
        <v>03-Nov-2018</v>
      </c>
    </row>
    <row r="309" spans="1:18" x14ac:dyDescent="0.25">
      <c r="A309" s="27">
        <v>43408</v>
      </c>
      <c r="B309" s="6" t="str">
        <f t="shared" si="24"/>
        <v>04 Sun</v>
      </c>
      <c r="C309" s="6" t="str">
        <f>TEXT(Table2[[#This Row],[date]],"mmm")</f>
        <v>Nov</v>
      </c>
      <c r="D309" s="30">
        <f>YEAR(Table2[[#This Row],[date]])</f>
        <v>2018</v>
      </c>
      <c r="E309" s="30">
        <v>2582</v>
      </c>
      <c r="F309" s="30">
        <v>1.7519444444444441</v>
      </c>
      <c r="G309" s="30">
        <v>1.789199</v>
      </c>
      <c r="H309" s="30">
        <v>1.7519444444444441</v>
      </c>
      <c r="I309" s="30">
        <v>9.7777777777777769E-2</v>
      </c>
      <c r="J309" s="30">
        <v>0.32923999999999998</v>
      </c>
      <c r="K309" s="30">
        <f>Table2[[#This Row],[km]]/Table2[[#This Row],[steps]]*1000*3.28084</f>
        <v>2.2734607463826491</v>
      </c>
      <c r="L309" s="31" t="str">
        <f>IF(Table2[[#This Row],[km_walking]]&gt;3,Table2[[#This Row],[km_walking]]/Table2[[#This Row],[hours_walking]],"")</f>
        <v/>
      </c>
      <c r="M309" s="30">
        <f t="shared" si="25"/>
        <v>0</v>
      </c>
      <c r="N309" s="30">
        <f t="shared" si="21"/>
        <v>0</v>
      </c>
      <c r="O309" s="30">
        <f t="shared" si="23"/>
        <v>1</v>
      </c>
      <c r="P309" s="30">
        <f>IFERROR(IF(Table2[[#This Row],[break]]=0,0,P308+1),1)</f>
        <v>1</v>
      </c>
      <c r="Q309" s="30">
        <f t="shared" si="22"/>
        <v>0</v>
      </c>
      <c r="R309" s="30" t="str">
        <f>TEXT(Table2[[#This Row],[date]],"dd-mmm-yyyy")</f>
        <v>04-Nov-2018</v>
      </c>
    </row>
    <row r="310" spans="1:18" x14ac:dyDescent="0.25">
      <c r="A310" s="27">
        <v>43409</v>
      </c>
      <c r="B310" s="6" t="str">
        <f t="shared" si="24"/>
        <v>05 Mon</v>
      </c>
      <c r="C310" s="6" t="str">
        <f>TEXT(Table2[[#This Row],[date]],"mmm")</f>
        <v>Nov</v>
      </c>
      <c r="D310" s="30">
        <f>YEAR(Table2[[#This Row],[date]])</f>
        <v>2018</v>
      </c>
      <c r="E310" s="30">
        <v>7860</v>
      </c>
      <c r="F310" s="30">
        <v>2.161111111111111</v>
      </c>
      <c r="G310" s="30">
        <v>5.3952699999999991</v>
      </c>
      <c r="H310" s="30">
        <v>2.161111111111111</v>
      </c>
      <c r="I310" s="30">
        <v>1.3</v>
      </c>
      <c r="J310" s="30">
        <v>4.9150299999999998</v>
      </c>
      <c r="K310" s="30">
        <f>Table2[[#This Row],[km]]/Table2[[#This Row],[steps]]*1000*3.28084</f>
        <v>2.2520378660050886</v>
      </c>
      <c r="L310" s="31">
        <f>IF(Table2[[#This Row],[km_walking]]&gt;3,Table2[[#This Row],[km_walking]]/Table2[[#This Row],[hours_walking]],"")</f>
        <v>3.7807923076923076</v>
      </c>
      <c r="M310" s="30">
        <f t="shared" si="25"/>
        <v>0</v>
      </c>
      <c r="N310" s="30">
        <f t="shared" si="21"/>
        <v>0</v>
      </c>
      <c r="O310" s="30">
        <f t="shared" si="23"/>
        <v>0</v>
      </c>
      <c r="P310" s="30">
        <f>IFERROR(IF(Table2[[#This Row],[break]]=0,0,P309+1),1)</f>
        <v>0</v>
      </c>
      <c r="Q310" s="30">
        <f t="shared" si="22"/>
        <v>0</v>
      </c>
      <c r="R310" s="30" t="str">
        <f>TEXT(Table2[[#This Row],[date]],"dd-mmm-yyyy")</f>
        <v>05-Nov-2018</v>
      </c>
    </row>
    <row r="311" spans="1:18" x14ac:dyDescent="0.25">
      <c r="A311" s="27">
        <v>43410</v>
      </c>
      <c r="B311" s="6" t="str">
        <f t="shared" si="24"/>
        <v>06 Tue</v>
      </c>
      <c r="C311" s="6" t="str">
        <f>TEXT(Table2[[#This Row],[date]],"mmm")</f>
        <v>Nov</v>
      </c>
      <c r="D311" s="30">
        <f>YEAR(Table2[[#This Row],[date]])</f>
        <v>2018</v>
      </c>
      <c r="E311" s="30">
        <v>510</v>
      </c>
      <c r="F311" s="30">
        <v>0.5344444444444445</v>
      </c>
      <c r="G311" s="30">
        <v>0.33967999999999998</v>
      </c>
      <c r="H311" s="30">
        <v>0.5344444444444445</v>
      </c>
      <c r="I311" s="30">
        <v>1.4999999999999999E-2</v>
      </c>
      <c r="J311" s="30">
        <v>6.3670000000000004E-2</v>
      </c>
      <c r="K311" s="30">
        <f>Table2[[#This Row],[km]]/Table2[[#This Row],[steps]]*1000*3.28084</f>
        <v>2.1851681003921568</v>
      </c>
      <c r="L311" s="31" t="str">
        <f>IF(Table2[[#This Row],[km_walking]]&gt;3,Table2[[#This Row],[km_walking]]/Table2[[#This Row],[hours_walking]],"")</f>
        <v/>
      </c>
      <c r="M311" s="30">
        <f t="shared" si="25"/>
        <v>0</v>
      </c>
      <c r="N311" s="30">
        <f t="shared" si="21"/>
        <v>0</v>
      </c>
      <c r="O311" s="30">
        <f t="shared" si="23"/>
        <v>1</v>
      </c>
      <c r="P311" s="30">
        <f>IFERROR(IF(Table2[[#This Row],[break]]=0,0,P310+1),1)</f>
        <v>1</v>
      </c>
      <c r="Q311" s="30">
        <f t="shared" si="22"/>
        <v>0</v>
      </c>
      <c r="R311" s="30" t="str">
        <f>TEXT(Table2[[#This Row],[date]],"dd-mmm-yyyy")</f>
        <v>06-Nov-2018</v>
      </c>
    </row>
    <row r="312" spans="1:18" x14ac:dyDescent="0.25">
      <c r="A312" s="27">
        <v>43411</v>
      </c>
      <c r="B312" s="6" t="str">
        <f t="shared" si="24"/>
        <v>07 Wed</v>
      </c>
      <c r="C312" s="6" t="str">
        <f>TEXT(Table2[[#This Row],[date]],"mmm")</f>
        <v>Nov</v>
      </c>
      <c r="D312" s="30">
        <f>YEAR(Table2[[#This Row],[date]])</f>
        <v>2018</v>
      </c>
      <c r="E312" s="30">
        <v>4530</v>
      </c>
      <c r="F312" s="30">
        <v>2.471111111111111</v>
      </c>
      <c r="G312" s="30">
        <v>3.1378279999999998</v>
      </c>
      <c r="H312" s="30">
        <v>2.471111111111111</v>
      </c>
      <c r="I312" s="30">
        <v>0.20250000000000001</v>
      </c>
      <c r="J312" s="30">
        <v>0.74130499999999999</v>
      </c>
      <c r="K312" s="30">
        <f>Table2[[#This Row],[km]]/Table2[[#This Row],[steps]]*1000*3.28084</f>
        <v>2.2725632705342163</v>
      </c>
      <c r="L312" s="31" t="str">
        <f>IF(Table2[[#This Row],[km_walking]]&gt;3,Table2[[#This Row],[km_walking]]/Table2[[#This Row],[hours_walking]],"")</f>
        <v/>
      </c>
      <c r="M312" s="30">
        <f t="shared" si="25"/>
        <v>0</v>
      </c>
      <c r="N312" s="30">
        <f t="shared" si="21"/>
        <v>0</v>
      </c>
      <c r="O312" s="30">
        <f t="shared" si="23"/>
        <v>0</v>
      </c>
      <c r="P312" s="30">
        <f>IFERROR(IF(Table2[[#This Row],[break]]=0,0,P311+1),1)</f>
        <v>0</v>
      </c>
      <c r="Q312" s="30">
        <f t="shared" si="22"/>
        <v>0</v>
      </c>
      <c r="R312" s="30" t="str">
        <f>TEXT(Table2[[#This Row],[date]],"dd-mmm-yyyy")</f>
        <v>07-Nov-2018</v>
      </c>
    </row>
    <row r="313" spans="1:18" x14ac:dyDescent="0.25">
      <c r="A313" s="27">
        <v>43412</v>
      </c>
      <c r="B313" s="6" t="str">
        <f t="shared" si="24"/>
        <v>08 Thu</v>
      </c>
      <c r="C313" s="6" t="str">
        <f>TEXT(Table2[[#This Row],[date]],"mmm")</f>
        <v>Nov</v>
      </c>
      <c r="D313" s="30">
        <f>YEAR(Table2[[#This Row],[date]])</f>
        <v>2018</v>
      </c>
      <c r="E313" s="30">
        <v>15756</v>
      </c>
      <c r="F313" s="30">
        <v>3.5408333333333331</v>
      </c>
      <c r="G313" s="30">
        <v>10.486741</v>
      </c>
      <c r="H313" s="30">
        <v>3.5408333333333331</v>
      </c>
      <c r="I313" s="30">
        <v>2.3855555555555559</v>
      </c>
      <c r="J313" s="30">
        <v>9.2928609999999985</v>
      </c>
      <c r="K313" s="30">
        <f>Table2[[#This Row],[km]]/Table2[[#This Row],[steps]]*1000*3.28084</f>
        <v>2.183632860017771</v>
      </c>
      <c r="L313" s="31">
        <f>IF(Table2[[#This Row],[km_walking]]&gt;3,Table2[[#This Row],[km_walking]]/Table2[[#This Row],[hours_walking]],"")</f>
        <v>3.895470377270609</v>
      </c>
      <c r="M313" s="30">
        <f t="shared" si="25"/>
        <v>1</v>
      </c>
      <c r="N313" s="30">
        <f t="shared" si="21"/>
        <v>0</v>
      </c>
      <c r="O313" s="30">
        <f t="shared" si="23"/>
        <v>0</v>
      </c>
      <c r="P313" s="30">
        <f>IFERROR(IF(Table2[[#This Row],[break]]=0,0,P312+1),1)</f>
        <v>0</v>
      </c>
      <c r="Q313" s="30">
        <f t="shared" si="22"/>
        <v>0</v>
      </c>
      <c r="R313" s="30" t="str">
        <f>TEXT(Table2[[#This Row],[date]],"dd-mmm-yyyy")</f>
        <v>08-Nov-2018</v>
      </c>
    </row>
    <row r="314" spans="1:18" x14ac:dyDescent="0.25">
      <c r="A314" s="27">
        <v>43413</v>
      </c>
      <c r="B314" s="6" t="str">
        <f t="shared" si="24"/>
        <v>09 Fri</v>
      </c>
      <c r="C314" s="6" t="str">
        <f>TEXT(Table2[[#This Row],[date]],"mmm")</f>
        <v>Nov</v>
      </c>
      <c r="D314" s="30">
        <f>YEAR(Table2[[#This Row],[date]])</f>
        <v>2018</v>
      </c>
      <c r="E314" s="30">
        <v>8693</v>
      </c>
      <c r="F314" s="30">
        <v>2.796388888888889</v>
      </c>
      <c r="G314" s="30">
        <v>5.6829399999999994</v>
      </c>
      <c r="H314" s="30">
        <v>2.796388888888889</v>
      </c>
      <c r="I314" s="30">
        <v>1.006111111111111</v>
      </c>
      <c r="J314" s="30">
        <v>3.9196200000000001</v>
      </c>
      <c r="K314" s="30">
        <f>Table2[[#This Row],[km]]/Table2[[#This Row],[steps]]*1000*3.28084</f>
        <v>2.1448081064764755</v>
      </c>
      <c r="L314" s="31">
        <f>IF(Table2[[#This Row],[km_walking]]&gt;3,Table2[[#This Row],[km_walking]]/Table2[[#This Row],[hours_walking]],"")</f>
        <v>3.8958122584207628</v>
      </c>
      <c r="M314" s="30">
        <f t="shared" si="25"/>
        <v>0</v>
      </c>
      <c r="N314" s="30">
        <f t="shared" si="21"/>
        <v>0</v>
      </c>
      <c r="O314" s="30">
        <f t="shared" si="23"/>
        <v>0</v>
      </c>
      <c r="P314" s="30">
        <f>IFERROR(IF(Table2[[#This Row],[break]]=0,0,P313+1),1)</f>
        <v>0</v>
      </c>
      <c r="Q314" s="30">
        <f t="shared" si="22"/>
        <v>0</v>
      </c>
      <c r="R314" s="30" t="str">
        <f>TEXT(Table2[[#This Row],[date]],"dd-mmm-yyyy")</f>
        <v>09-Nov-2018</v>
      </c>
    </row>
    <row r="315" spans="1:18" x14ac:dyDescent="0.25">
      <c r="A315" s="27">
        <v>43414</v>
      </c>
      <c r="B315" s="6" t="str">
        <f t="shared" si="24"/>
        <v>10 Sat</v>
      </c>
      <c r="C315" s="6" t="str">
        <f>TEXT(Table2[[#This Row],[date]],"mmm")</f>
        <v>Nov</v>
      </c>
      <c r="D315" s="30">
        <f>YEAR(Table2[[#This Row],[date]])</f>
        <v>2018</v>
      </c>
      <c r="E315" s="30">
        <v>9607</v>
      </c>
      <c r="F315" s="30">
        <v>2.0088888888888889</v>
      </c>
      <c r="G315" s="30">
        <v>5.97227</v>
      </c>
      <c r="H315" s="30">
        <v>2.0088888888888889</v>
      </c>
      <c r="I315" s="30">
        <v>1.496388888888889</v>
      </c>
      <c r="J315" s="30">
        <v>5.6788999999999996</v>
      </c>
      <c r="K315" s="30">
        <f>Table2[[#This Row],[km]]/Table2[[#This Row],[steps]]*1000*3.28084</f>
        <v>2.0395609770792134</v>
      </c>
      <c r="L315" s="31">
        <f>IF(Table2[[#This Row],[km_walking]]&gt;3,Table2[[#This Row],[km_walking]]/Table2[[#This Row],[hours_walking]],"")</f>
        <v>3.795069612028958</v>
      </c>
      <c r="M315" s="30">
        <f t="shared" si="25"/>
        <v>0</v>
      </c>
      <c r="N315" s="30">
        <f t="shared" si="21"/>
        <v>0</v>
      </c>
      <c r="O315" s="30">
        <f t="shared" si="23"/>
        <v>0</v>
      </c>
      <c r="P315" s="30">
        <f>IFERROR(IF(Table2[[#This Row],[break]]=0,0,P314+1),1)</f>
        <v>0</v>
      </c>
      <c r="Q315" s="30">
        <f t="shared" si="22"/>
        <v>0</v>
      </c>
      <c r="R315" s="30" t="str">
        <f>TEXT(Table2[[#This Row],[date]],"dd-mmm-yyyy")</f>
        <v>10-Nov-2018</v>
      </c>
    </row>
    <row r="316" spans="1:18" x14ac:dyDescent="0.25">
      <c r="A316" s="27">
        <v>43415</v>
      </c>
      <c r="B316" s="6" t="str">
        <f t="shared" si="24"/>
        <v>11 Sun</v>
      </c>
      <c r="C316" s="6" t="str">
        <f>TEXT(Table2[[#This Row],[date]],"mmm")</f>
        <v>Nov</v>
      </c>
      <c r="D316" s="30">
        <f>YEAR(Table2[[#This Row],[date]])</f>
        <v>2018</v>
      </c>
      <c r="E316" s="30">
        <v>1108</v>
      </c>
      <c r="F316" s="30">
        <v>0.46</v>
      </c>
      <c r="G316" s="30">
        <v>0.73733300000000002</v>
      </c>
      <c r="H316" s="30">
        <v>0.46</v>
      </c>
      <c r="I316" s="30">
        <v>1.9166666666666669E-2</v>
      </c>
      <c r="J316" s="30">
        <v>5.6370000000000003E-2</v>
      </c>
      <c r="K316" s="30">
        <f>Table2[[#This Row],[km]]/Table2[[#This Row],[steps]]*1000*3.28084</f>
        <v>2.1832776170758121</v>
      </c>
      <c r="L316" s="31" t="str">
        <f>IF(Table2[[#This Row],[km_walking]]&gt;3,Table2[[#This Row],[km_walking]]/Table2[[#This Row],[hours_walking]],"")</f>
        <v/>
      </c>
      <c r="M316" s="30">
        <f t="shared" si="25"/>
        <v>0</v>
      </c>
      <c r="N316" s="30">
        <f t="shared" si="21"/>
        <v>0</v>
      </c>
      <c r="O316" s="30">
        <f t="shared" si="23"/>
        <v>1</v>
      </c>
      <c r="P316" s="30">
        <f>IFERROR(IF(Table2[[#This Row],[break]]=0,0,P315+1),1)</f>
        <v>1</v>
      </c>
      <c r="Q316" s="30">
        <f t="shared" si="22"/>
        <v>0</v>
      </c>
      <c r="R316" s="30" t="str">
        <f>TEXT(Table2[[#This Row],[date]],"dd-mmm-yyyy")</f>
        <v>11-Nov-2018</v>
      </c>
    </row>
    <row r="317" spans="1:18" x14ac:dyDescent="0.25">
      <c r="A317" s="27">
        <v>43416</v>
      </c>
      <c r="B317" s="6" t="str">
        <f t="shared" si="24"/>
        <v>12 Mon</v>
      </c>
      <c r="C317" s="6" t="str">
        <f>TEXT(Table2[[#This Row],[date]],"mmm")</f>
        <v>Nov</v>
      </c>
      <c r="D317" s="30">
        <f>YEAR(Table2[[#This Row],[date]])</f>
        <v>2018</v>
      </c>
      <c r="E317" s="30">
        <v>5580</v>
      </c>
      <c r="F317" s="30">
        <v>12.50444444444444</v>
      </c>
      <c r="G317" s="30">
        <v>3.5018102</v>
      </c>
      <c r="H317" s="30">
        <v>12.50444444444444</v>
      </c>
      <c r="I317" s="30">
        <v>0.55527777777777776</v>
      </c>
      <c r="J317" s="30">
        <v>1.9833000000000001</v>
      </c>
      <c r="K317" s="30">
        <f>Table2[[#This Row],[km]]/Table2[[#This Row],[steps]]*1000*3.28084</f>
        <v>2.0589388846896055</v>
      </c>
      <c r="L317" s="31" t="str">
        <f>IF(Table2[[#This Row],[km_walking]]&gt;3,Table2[[#This Row],[km_walking]]/Table2[[#This Row],[hours_walking]],"")</f>
        <v/>
      </c>
      <c r="M317" s="30">
        <f t="shared" si="25"/>
        <v>0</v>
      </c>
      <c r="N317" s="30">
        <f t="shared" si="21"/>
        <v>0</v>
      </c>
      <c r="O317" s="30">
        <f t="shared" si="23"/>
        <v>0</v>
      </c>
      <c r="P317" s="30">
        <f>IFERROR(IF(Table2[[#This Row],[break]]=0,0,P316+1),1)</f>
        <v>0</v>
      </c>
      <c r="Q317" s="30">
        <f t="shared" si="22"/>
        <v>0</v>
      </c>
      <c r="R317" s="30" t="str">
        <f>TEXT(Table2[[#This Row],[date]],"dd-mmm-yyyy")</f>
        <v>12-Nov-2018</v>
      </c>
    </row>
    <row r="318" spans="1:18" x14ac:dyDescent="0.25">
      <c r="A318" s="27">
        <v>43417</v>
      </c>
      <c r="B318" s="6" t="str">
        <f t="shared" si="24"/>
        <v>13 Tue</v>
      </c>
      <c r="C318" s="6" t="str">
        <f>TEXT(Table2[[#This Row],[date]],"mmm")</f>
        <v>Nov</v>
      </c>
      <c r="D318" s="30">
        <f>YEAR(Table2[[#This Row],[date]])</f>
        <v>2018</v>
      </c>
      <c r="E318" s="30">
        <v>6595</v>
      </c>
      <c r="F318" s="30">
        <v>3.392500000000001</v>
      </c>
      <c r="G318" s="30">
        <v>4.3618200000000007</v>
      </c>
      <c r="H318" s="30">
        <v>3.392500000000001</v>
      </c>
      <c r="I318" s="30">
        <v>0.64083333333333337</v>
      </c>
      <c r="J318" s="30">
        <v>2.1493000000000002</v>
      </c>
      <c r="K318" s="30">
        <f>Table2[[#This Row],[km]]/Table2[[#This Row],[steps]]*1000*3.28084</f>
        <v>2.1698913614556488</v>
      </c>
      <c r="L318" s="31" t="str">
        <f>IF(Table2[[#This Row],[km_walking]]&gt;3,Table2[[#This Row],[km_walking]]/Table2[[#This Row],[hours_walking]],"")</f>
        <v/>
      </c>
      <c r="M318" s="30">
        <f t="shared" si="25"/>
        <v>0</v>
      </c>
      <c r="N318" s="30">
        <f t="shared" si="21"/>
        <v>0</v>
      </c>
      <c r="O318" s="30">
        <f t="shared" si="23"/>
        <v>0</v>
      </c>
      <c r="P318" s="30">
        <f>IFERROR(IF(Table2[[#This Row],[break]]=0,0,P317+1),1)</f>
        <v>0</v>
      </c>
      <c r="Q318" s="30">
        <f t="shared" si="22"/>
        <v>0</v>
      </c>
      <c r="R318" s="30" t="str">
        <f>TEXT(Table2[[#This Row],[date]],"dd-mmm-yyyy")</f>
        <v>13-Nov-2018</v>
      </c>
    </row>
    <row r="319" spans="1:18" x14ac:dyDescent="0.25">
      <c r="A319" s="27">
        <v>43418</v>
      </c>
      <c r="B319" s="6" t="str">
        <f t="shared" si="24"/>
        <v>14 Wed</v>
      </c>
      <c r="C319" s="6" t="str">
        <f>TEXT(Table2[[#This Row],[date]],"mmm")</f>
        <v>Nov</v>
      </c>
      <c r="D319" s="30">
        <f>YEAR(Table2[[#This Row],[date]])</f>
        <v>2018</v>
      </c>
      <c r="E319" s="30">
        <v>6557</v>
      </c>
      <c r="F319" s="30">
        <v>3.566666666666666</v>
      </c>
      <c r="G319" s="30">
        <v>4.261569999999999</v>
      </c>
      <c r="H319" s="30">
        <v>3.566666666666666</v>
      </c>
      <c r="I319" s="30">
        <v>0.53916666666666668</v>
      </c>
      <c r="J319" s="30">
        <v>1.97227</v>
      </c>
      <c r="K319" s="30">
        <f>Table2[[#This Row],[km]]/Table2[[#This Row],[steps]]*1000*3.28084</f>
        <v>2.1323058287021501</v>
      </c>
      <c r="L319" s="31" t="str">
        <f>IF(Table2[[#This Row],[km_walking]]&gt;3,Table2[[#This Row],[km_walking]]/Table2[[#This Row],[hours_walking]],"")</f>
        <v/>
      </c>
      <c r="M319" s="30">
        <f t="shared" si="25"/>
        <v>0</v>
      </c>
      <c r="N319" s="30">
        <f t="shared" si="21"/>
        <v>0</v>
      </c>
      <c r="O319" s="30">
        <f t="shared" si="23"/>
        <v>0</v>
      </c>
      <c r="P319" s="30">
        <f>IFERROR(IF(Table2[[#This Row],[break]]=0,0,P318+1),1)</f>
        <v>0</v>
      </c>
      <c r="Q319" s="30">
        <f t="shared" si="22"/>
        <v>0</v>
      </c>
      <c r="R319" s="30" t="str">
        <f>TEXT(Table2[[#This Row],[date]],"dd-mmm-yyyy")</f>
        <v>14-Nov-2018</v>
      </c>
    </row>
    <row r="320" spans="1:18" x14ac:dyDescent="0.25">
      <c r="A320" s="27">
        <v>43419</v>
      </c>
      <c r="B320" s="6" t="str">
        <f t="shared" si="24"/>
        <v>15 Thu</v>
      </c>
      <c r="C320" s="6" t="str">
        <f>TEXT(Table2[[#This Row],[date]],"mmm")</f>
        <v>Nov</v>
      </c>
      <c r="D320" s="30">
        <f>YEAR(Table2[[#This Row],[date]])</f>
        <v>2018</v>
      </c>
      <c r="E320" s="30">
        <v>10330</v>
      </c>
      <c r="F320" s="30">
        <v>3.8202777777777772</v>
      </c>
      <c r="G320" s="30">
        <v>6.8236100000000004</v>
      </c>
      <c r="H320" s="30">
        <v>3.8202777777777772</v>
      </c>
      <c r="I320" s="30">
        <v>1.335277777777778</v>
      </c>
      <c r="J320" s="30">
        <v>5.2984099999999996</v>
      </c>
      <c r="K320" s="30">
        <f>Table2[[#This Row],[km]]/Table2[[#This Row],[steps]]*1000*3.28084</f>
        <v>2.1671996739980637</v>
      </c>
      <c r="L320" s="31">
        <f>IF(Table2[[#This Row],[km_walking]]&gt;3,Table2[[#This Row],[km_walking]]/Table2[[#This Row],[hours_walking]],"")</f>
        <v>3.9680208029956305</v>
      </c>
      <c r="M320" s="30">
        <f t="shared" si="25"/>
        <v>1</v>
      </c>
      <c r="N320" s="30">
        <f t="shared" si="21"/>
        <v>0</v>
      </c>
      <c r="O320" s="30">
        <f t="shared" si="23"/>
        <v>0</v>
      </c>
      <c r="P320" s="30">
        <f>IFERROR(IF(Table2[[#This Row],[break]]=0,0,P319+1),1)</f>
        <v>0</v>
      </c>
      <c r="Q320" s="30">
        <f t="shared" si="22"/>
        <v>0</v>
      </c>
      <c r="R320" s="30" t="str">
        <f>TEXT(Table2[[#This Row],[date]],"dd-mmm-yyyy")</f>
        <v>15-Nov-2018</v>
      </c>
    </row>
    <row r="321" spans="1:18" x14ac:dyDescent="0.25">
      <c r="A321" s="27">
        <v>43420</v>
      </c>
      <c r="B321" s="6" t="str">
        <f t="shared" si="24"/>
        <v>16 Fri</v>
      </c>
      <c r="C321" s="6" t="str">
        <f>TEXT(Table2[[#This Row],[date]],"mmm")</f>
        <v>Nov</v>
      </c>
      <c r="D321" s="30">
        <f>YEAR(Table2[[#This Row],[date]])</f>
        <v>2018</v>
      </c>
      <c r="E321" s="30">
        <v>9931</v>
      </c>
      <c r="F321" s="30">
        <v>2.9844444444444438</v>
      </c>
      <c r="G321" s="30">
        <v>6.5750700000000011</v>
      </c>
      <c r="H321" s="30">
        <v>2.9844444444444438</v>
      </c>
      <c r="I321" s="30">
        <v>1.5149999999999999</v>
      </c>
      <c r="J321" s="30">
        <v>5.5598799999999997</v>
      </c>
      <c r="K321" s="30">
        <f>Table2[[#This Row],[km]]/Table2[[#This Row],[steps]]*1000*3.28084</f>
        <v>2.1721631919041386</v>
      </c>
      <c r="L321" s="31">
        <f>IF(Table2[[#This Row],[km_walking]]&gt;3,Table2[[#This Row],[km_walking]]/Table2[[#This Row],[hours_walking]],"")</f>
        <v>3.6698877887788779</v>
      </c>
      <c r="M321" s="30">
        <f t="shared" si="25"/>
        <v>0</v>
      </c>
      <c r="N321" s="30">
        <f t="shared" si="21"/>
        <v>0</v>
      </c>
      <c r="O321" s="30">
        <f t="shared" si="23"/>
        <v>0</v>
      </c>
      <c r="P321" s="30">
        <f>IFERROR(IF(Table2[[#This Row],[break]]=0,0,P320+1),1)</f>
        <v>0</v>
      </c>
      <c r="Q321" s="30">
        <f t="shared" si="22"/>
        <v>0</v>
      </c>
      <c r="R321" s="30" t="str">
        <f>TEXT(Table2[[#This Row],[date]],"dd-mmm-yyyy")</f>
        <v>16-Nov-2018</v>
      </c>
    </row>
    <row r="322" spans="1:18" x14ac:dyDescent="0.25">
      <c r="A322" s="27">
        <v>43421</v>
      </c>
      <c r="B322" s="6" t="str">
        <f t="shared" si="24"/>
        <v>17 Sat</v>
      </c>
      <c r="C322" s="6" t="str">
        <f>TEXT(Table2[[#This Row],[date]],"mmm")</f>
        <v>Nov</v>
      </c>
      <c r="D322" s="30">
        <f>YEAR(Table2[[#This Row],[date]])</f>
        <v>2018</v>
      </c>
      <c r="E322" s="30">
        <v>11904</v>
      </c>
      <c r="F322" s="30">
        <v>4.2286111111111104</v>
      </c>
      <c r="G322" s="30">
        <v>7.9609099999999993</v>
      </c>
      <c r="H322" s="30">
        <v>4.2286111111111104</v>
      </c>
      <c r="I322" s="30">
        <v>1.5016666666666669</v>
      </c>
      <c r="J322" s="30">
        <v>5.6987899999999998</v>
      </c>
      <c r="K322" s="30">
        <f>Table2[[#This Row],[km]]/Table2[[#This Row],[steps]]*1000*3.28084</f>
        <v>2.1940920669018817</v>
      </c>
      <c r="L322" s="31">
        <f>IF(Table2[[#This Row],[km_walking]]&gt;3,Table2[[#This Row],[km_walking]]/Table2[[#This Row],[hours_walking]],"")</f>
        <v>3.7949766925638171</v>
      </c>
      <c r="M322" s="30">
        <f t="shared" si="25"/>
        <v>1</v>
      </c>
      <c r="N322" s="30">
        <f t="shared" ref="N322:N385" si="26">IF(E322&gt;=20000,1,0)</f>
        <v>0</v>
      </c>
      <c r="O322" s="30">
        <f t="shared" si="23"/>
        <v>0</v>
      </c>
      <c r="P322" s="30">
        <f>IFERROR(IF(Table2[[#This Row],[break]]=0,0,P321+1),1)</f>
        <v>0</v>
      </c>
      <c r="Q322" s="30">
        <f t="shared" ref="Q322:Q385" si="27">IFERROR(IF(J322/I322&gt;5,1,0),0)</f>
        <v>0</v>
      </c>
      <c r="R322" s="30" t="str">
        <f>TEXT(Table2[[#This Row],[date]],"dd-mmm-yyyy")</f>
        <v>17-Nov-2018</v>
      </c>
    </row>
    <row r="323" spans="1:18" x14ac:dyDescent="0.25">
      <c r="A323" s="27">
        <v>43422</v>
      </c>
      <c r="B323" s="6" t="str">
        <f t="shared" si="24"/>
        <v>18 Sun</v>
      </c>
      <c r="C323" s="6" t="str">
        <f>TEXT(Table2[[#This Row],[date]],"mmm")</f>
        <v>Nov</v>
      </c>
      <c r="D323" s="30">
        <f>YEAR(Table2[[#This Row],[date]])</f>
        <v>2018</v>
      </c>
      <c r="E323" s="30">
        <v>14987</v>
      </c>
      <c r="F323" s="30">
        <v>4.0441666666666656</v>
      </c>
      <c r="G323" s="30">
        <v>10.156790000000001</v>
      </c>
      <c r="H323" s="30">
        <v>4.0441666666666656</v>
      </c>
      <c r="I323" s="30">
        <v>1.970277777777778</v>
      </c>
      <c r="J323" s="30">
        <v>8.1874900000000004</v>
      </c>
      <c r="K323" s="30">
        <f>Table2[[#This Row],[km]]/Table2[[#This Row],[steps]]*1000*3.28084</f>
        <v>2.2234471811303127</v>
      </c>
      <c r="L323" s="31">
        <f>IF(Table2[[#This Row],[km_walking]]&gt;3,Table2[[#This Row],[km_walking]]/Table2[[#This Row],[hours_walking]],"")</f>
        <v>4.1555003524601721</v>
      </c>
      <c r="M323" s="30">
        <f t="shared" si="25"/>
        <v>1</v>
      </c>
      <c r="N323" s="30">
        <f t="shared" si="26"/>
        <v>0</v>
      </c>
      <c r="O323" s="30">
        <f t="shared" si="23"/>
        <v>0</v>
      </c>
      <c r="P323" s="30">
        <f>IFERROR(IF(Table2[[#This Row],[break]]=0,0,P322+1),1)</f>
        <v>0</v>
      </c>
      <c r="Q323" s="30">
        <f t="shared" si="27"/>
        <v>0</v>
      </c>
      <c r="R323" s="30" t="str">
        <f>TEXT(Table2[[#This Row],[date]],"dd-mmm-yyyy")</f>
        <v>18-Nov-2018</v>
      </c>
    </row>
    <row r="324" spans="1:18" x14ac:dyDescent="0.25">
      <c r="A324" s="27">
        <v>43423</v>
      </c>
      <c r="B324" s="6" t="str">
        <f t="shared" si="24"/>
        <v>19 Mon</v>
      </c>
      <c r="C324" s="6" t="str">
        <f>TEXT(Table2[[#This Row],[date]],"mmm")</f>
        <v>Nov</v>
      </c>
      <c r="D324" s="30">
        <f>YEAR(Table2[[#This Row],[date]])</f>
        <v>2018</v>
      </c>
      <c r="E324" s="30">
        <v>9054</v>
      </c>
      <c r="F324" s="30">
        <v>2.5258333333333329</v>
      </c>
      <c r="G324" s="30">
        <v>6.24505</v>
      </c>
      <c r="H324" s="30">
        <v>2.5258333333333329</v>
      </c>
      <c r="I324" s="30">
        <v>1.1786111111111111</v>
      </c>
      <c r="J324" s="30">
        <v>4.78545</v>
      </c>
      <c r="K324" s="30">
        <f>Table2[[#This Row],[km]]/Table2[[#This Row],[steps]]*1000*3.28084</f>
        <v>2.2629787764523965</v>
      </c>
      <c r="L324" s="31">
        <f>IF(Table2[[#This Row],[km_walking]]&gt;3,Table2[[#This Row],[km_walking]]/Table2[[#This Row],[hours_walking]],"")</f>
        <v>4.0602451095922696</v>
      </c>
      <c r="M324" s="30">
        <f t="shared" si="25"/>
        <v>0</v>
      </c>
      <c r="N324" s="30">
        <f t="shared" si="26"/>
        <v>0</v>
      </c>
      <c r="O324" s="30">
        <f t="shared" si="23"/>
        <v>0</v>
      </c>
      <c r="P324" s="30">
        <f>IFERROR(IF(Table2[[#This Row],[break]]=0,0,P323+1),1)</f>
        <v>0</v>
      </c>
      <c r="Q324" s="30">
        <f t="shared" si="27"/>
        <v>0</v>
      </c>
      <c r="R324" s="30" t="str">
        <f>TEXT(Table2[[#This Row],[date]],"dd-mmm-yyyy")</f>
        <v>19-Nov-2018</v>
      </c>
    </row>
    <row r="325" spans="1:18" x14ac:dyDescent="0.25">
      <c r="A325" s="27">
        <v>43424</v>
      </c>
      <c r="B325" s="6" t="str">
        <f t="shared" si="24"/>
        <v>20 Tue</v>
      </c>
      <c r="C325" s="6" t="str">
        <f>TEXT(Table2[[#This Row],[date]],"mmm")</f>
        <v>Nov</v>
      </c>
      <c r="D325" s="30">
        <f>YEAR(Table2[[#This Row],[date]])</f>
        <v>2018</v>
      </c>
      <c r="E325" s="30">
        <v>12532</v>
      </c>
      <c r="F325" s="30">
        <v>3.039166666666667</v>
      </c>
      <c r="G325" s="30">
        <v>9.1058900000000005</v>
      </c>
      <c r="H325" s="30">
        <v>3.039166666666667</v>
      </c>
      <c r="I325" s="30">
        <v>1.847777777777778</v>
      </c>
      <c r="J325" s="30">
        <v>8.1105499999999999</v>
      </c>
      <c r="K325" s="30">
        <f>Table2[[#This Row],[km]]/Table2[[#This Row],[steps]]*1000*3.28084</f>
        <v>2.3838946814235555</v>
      </c>
      <c r="L325" s="31">
        <f>IF(Table2[[#This Row],[km_walking]]&gt;3,Table2[[#This Row],[km_walking]]/Table2[[#This Row],[hours_walking]],"")</f>
        <v>4.3893535778713169</v>
      </c>
      <c r="M325" s="30">
        <f t="shared" si="25"/>
        <v>1</v>
      </c>
      <c r="N325" s="30">
        <f t="shared" si="26"/>
        <v>0</v>
      </c>
      <c r="O325" s="30">
        <f t="shared" si="23"/>
        <v>0</v>
      </c>
      <c r="P325" s="30">
        <f>IFERROR(IF(Table2[[#This Row],[break]]=0,0,P324+1),1)</f>
        <v>0</v>
      </c>
      <c r="Q325" s="30">
        <f t="shared" si="27"/>
        <v>0</v>
      </c>
      <c r="R325" s="30" t="str">
        <f>TEXT(Table2[[#This Row],[date]],"dd-mmm-yyyy")</f>
        <v>20-Nov-2018</v>
      </c>
    </row>
    <row r="326" spans="1:18" x14ac:dyDescent="0.25">
      <c r="A326" s="27">
        <v>43425</v>
      </c>
      <c r="B326" s="6" t="str">
        <f t="shared" si="24"/>
        <v>21 Wed</v>
      </c>
      <c r="C326" s="6" t="str">
        <f>TEXT(Table2[[#This Row],[date]],"mmm")</f>
        <v>Nov</v>
      </c>
      <c r="D326" s="30">
        <f>YEAR(Table2[[#This Row],[date]])</f>
        <v>2018</v>
      </c>
      <c r="E326" s="30">
        <v>14993</v>
      </c>
      <c r="F326" s="30">
        <v>4.3438888888888876</v>
      </c>
      <c r="G326" s="30">
        <v>9.886219999999998</v>
      </c>
      <c r="H326" s="30">
        <v>4.3438888888888876</v>
      </c>
      <c r="I326" s="30">
        <v>1.8736111111111109</v>
      </c>
      <c r="J326" s="30">
        <v>7.4426100000000002</v>
      </c>
      <c r="K326" s="30">
        <f>Table2[[#This Row],[km]]/Table2[[#This Row],[steps]]*1000*3.28084</f>
        <v>2.163349964970319</v>
      </c>
      <c r="L326" s="31">
        <f>IF(Table2[[#This Row],[km_walking]]&gt;3,Table2[[#This Row],[km_walking]]/Table2[[#This Row],[hours_walking]],"")</f>
        <v>3.9723344699777621</v>
      </c>
      <c r="M326" s="30">
        <f t="shared" si="25"/>
        <v>1</v>
      </c>
      <c r="N326" s="30">
        <f t="shared" si="26"/>
        <v>0</v>
      </c>
      <c r="O326" s="30">
        <f t="shared" ref="O326:O389" si="28">IF(E326&lt;3000,1,0)</f>
        <v>0</v>
      </c>
      <c r="P326" s="30">
        <f>IFERROR(IF(Table2[[#This Row],[break]]=0,0,P325+1),1)</f>
        <v>0</v>
      </c>
      <c r="Q326" s="30">
        <f t="shared" si="27"/>
        <v>0</v>
      </c>
      <c r="R326" s="30" t="str">
        <f>TEXT(Table2[[#This Row],[date]],"dd-mmm-yyyy")</f>
        <v>21-Nov-2018</v>
      </c>
    </row>
    <row r="327" spans="1:18" x14ac:dyDescent="0.25">
      <c r="A327" s="27">
        <v>43426</v>
      </c>
      <c r="B327" s="6" t="str">
        <f t="shared" ref="B327:B390" si="29">TEXT(A327,"dd ddd")</f>
        <v>22 Thu</v>
      </c>
      <c r="C327" s="6" t="str">
        <f>TEXT(Table2[[#This Row],[date]],"mmm")</f>
        <v>Nov</v>
      </c>
      <c r="D327" s="30">
        <f>YEAR(Table2[[#This Row],[date]])</f>
        <v>2018</v>
      </c>
      <c r="E327" s="30">
        <v>6587</v>
      </c>
      <c r="F327" s="30">
        <v>3.45611111111111</v>
      </c>
      <c r="G327" s="30">
        <v>4.5367914000000011</v>
      </c>
      <c r="H327" s="30">
        <v>3.45611111111111</v>
      </c>
      <c r="I327" s="30">
        <v>0.79722222222222228</v>
      </c>
      <c r="J327" s="30">
        <v>2.5669930000000001</v>
      </c>
      <c r="K327" s="30">
        <f>Table2[[#This Row],[km]]/Table2[[#This Row],[steps]]*1000*3.28084</f>
        <v>2.259676134321543</v>
      </c>
      <c r="L327" s="31" t="str">
        <f>IF(Table2[[#This Row],[km_walking]]&gt;3,Table2[[#This Row],[km_walking]]/Table2[[#This Row],[hours_walking]],"")</f>
        <v/>
      </c>
      <c r="M327" s="30">
        <f t="shared" ref="M327:M390" si="30">IF(E327&gt;=10000,1,0)</f>
        <v>0</v>
      </c>
      <c r="N327" s="30">
        <f t="shared" si="26"/>
        <v>0</v>
      </c>
      <c r="O327" s="30">
        <f t="shared" si="28"/>
        <v>0</v>
      </c>
      <c r="P327" s="30">
        <f>IFERROR(IF(Table2[[#This Row],[break]]=0,0,P326+1),1)</f>
        <v>0</v>
      </c>
      <c r="Q327" s="30">
        <f t="shared" si="27"/>
        <v>0</v>
      </c>
      <c r="R327" s="30" t="str">
        <f>TEXT(Table2[[#This Row],[date]],"dd-mmm-yyyy")</f>
        <v>22-Nov-2018</v>
      </c>
    </row>
    <row r="328" spans="1:18" x14ac:dyDescent="0.25">
      <c r="A328" s="27">
        <v>43427</v>
      </c>
      <c r="B328" s="6" t="str">
        <f t="shared" si="29"/>
        <v>23 Fri</v>
      </c>
      <c r="C328" s="6" t="str">
        <f>TEXT(Table2[[#This Row],[date]],"mmm")</f>
        <v>Nov</v>
      </c>
      <c r="D328" s="30">
        <f>YEAR(Table2[[#This Row],[date]])</f>
        <v>2018</v>
      </c>
      <c r="E328" s="30">
        <v>7795</v>
      </c>
      <c r="F328" s="30">
        <v>2.895833333333333</v>
      </c>
      <c r="G328" s="30">
        <v>5.0238500000000004</v>
      </c>
      <c r="H328" s="30">
        <v>2.895833333333333</v>
      </c>
      <c r="I328" s="30">
        <v>0.83305555555555566</v>
      </c>
      <c r="J328" s="30">
        <v>3.2168399999999999</v>
      </c>
      <c r="K328" s="30">
        <f>Table2[[#This Row],[km]]/Table2[[#This Row],[steps]]*1000*3.28084</f>
        <v>2.1144898055163566</v>
      </c>
      <c r="L328" s="31">
        <f>IF(Table2[[#This Row],[km_walking]]&gt;3,Table2[[#This Row],[km_walking]]/Table2[[#This Row],[hours_walking]],"")</f>
        <v>3.8614951650550178</v>
      </c>
      <c r="M328" s="30">
        <f t="shared" si="30"/>
        <v>0</v>
      </c>
      <c r="N328" s="30">
        <f t="shared" si="26"/>
        <v>0</v>
      </c>
      <c r="O328" s="30">
        <f t="shared" si="28"/>
        <v>0</v>
      </c>
      <c r="P328" s="30">
        <f>IFERROR(IF(Table2[[#This Row],[break]]=0,0,P327+1),1)</f>
        <v>0</v>
      </c>
      <c r="Q328" s="30">
        <f t="shared" si="27"/>
        <v>0</v>
      </c>
      <c r="R328" s="30" t="str">
        <f>TEXT(Table2[[#This Row],[date]],"dd-mmm-yyyy")</f>
        <v>23-Nov-2018</v>
      </c>
    </row>
    <row r="329" spans="1:18" x14ac:dyDescent="0.25">
      <c r="A329" s="27">
        <v>43428</v>
      </c>
      <c r="B329" s="6" t="str">
        <f t="shared" si="29"/>
        <v>24 Sat</v>
      </c>
      <c r="C329" s="6" t="str">
        <f>TEXT(Table2[[#This Row],[date]],"mmm")</f>
        <v>Nov</v>
      </c>
      <c r="D329" s="30">
        <f>YEAR(Table2[[#This Row],[date]])</f>
        <v>2018</v>
      </c>
      <c r="E329" s="30">
        <v>2063</v>
      </c>
      <c r="F329" s="30">
        <v>1.085833333333333</v>
      </c>
      <c r="G329" s="30">
        <v>1.3411</v>
      </c>
      <c r="H329" s="30">
        <v>1.085833333333333</v>
      </c>
      <c r="I329" s="30">
        <v>1.361111111111111E-2</v>
      </c>
      <c r="J329" s="30">
        <v>6.1210000000000007E-2</v>
      </c>
      <c r="K329" s="30">
        <f>Table2[[#This Row],[km]]/Table2[[#This Row],[steps]]*1000*3.28084</f>
        <v>2.1327845487154629</v>
      </c>
      <c r="L329" s="31" t="str">
        <f>IF(Table2[[#This Row],[km_walking]]&gt;3,Table2[[#This Row],[km_walking]]/Table2[[#This Row],[hours_walking]],"")</f>
        <v/>
      </c>
      <c r="M329" s="30">
        <f t="shared" si="30"/>
        <v>0</v>
      </c>
      <c r="N329" s="30">
        <f t="shared" si="26"/>
        <v>0</v>
      </c>
      <c r="O329" s="30">
        <f t="shared" si="28"/>
        <v>1</v>
      </c>
      <c r="P329" s="30">
        <f>IFERROR(IF(Table2[[#This Row],[break]]=0,0,P328+1),1)</f>
        <v>1</v>
      </c>
      <c r="Q329" s="30">
        <f t="shared" si="27"/>
        <v>0</v>
      </c>
      <c r="R329" s="30" t="str">
        <f>TEXT(Table2[[#This Row],[date]],"dd-mmm-yyyy")</f>
        <v>24-Nov-2018</v>
      </c>
    </row>
    <row r="330" spans="1:18" x14ac:dyDescent="0.25">
      <c r="A330" s="27">
        <v>43429</v>
      </c>
      <c r="B330" s="6" t="str">
        <f t="shared" si="29"/>
        <v>25 Sun</v>
      </c>
      <c r="C330" s="6" t="str">
        <f>TEXT(Table2[[#This Row],[date]],"mmm")</f>
        <v>Nov</v>
      </c>
      <c r="D330" s="30">
        <f>YEAR(Table2[[#This Row],[date]])</f>
        <v>2018</v>
      </c>
      <c r="E330" s="30">
        <v>5184</v>
      </c>
      <c r="F330" s="30">
        <v>2.9488888888888889</v>
      </c>
      <c r="G330" s="30">
        <v>3.46183</v>
      </c>
      <c r="H330" s="30">
        <v>2.9488888888888889</v>
      </c>
      <c r="I330" s="30">
        <v>0.28305555555555562</v>
      </c>
      <c r="J330" s="30">
        <v>0.95038999999999996</v>
      </c>
      <c r="K330" s="30">
        <f>Table2[[#This Row],[km]]/Table2[[#This Row],[steps]]*1000*3.28084</f>
        <v>2.1909163459104937</v>
      </c>
      <c r="L330" s="31" t="str">
        <f>IF(Table2[[#This Row],[km_walking]]&gt;3,Table2[[#This Row],[km_walking]]/Table2[[#This Row],[hours_walking]],"")</f>
        <v/>
      </c>
      <c r="M330" s="30">
        <f t="shared" si="30"/>
        <v>0</v>
      </c>
      <c r="N330" s="30">
        <f t="shared" si="26"/>
        <v>0</v>
      </c>
      <c r="O330" s="30">
        <f t="shared" si="28"/>
        <v>0</v>
      </c>
      <c r="P330" s="30">
        <f>IFERROR(IF(Table2[[#This Row],[break]]=0,0,P329+1),1)</f>
        <v>0</v>
      </c>
      <c r="Q330" s="30">
        <f t="shared" si="27"/>
        <v>0</v>
      </c>
      <c r="R330" s="30" t="str">
        <f>TEXT(Table2[[#This Row],[date]],"dd-mmm-yyyy")</f>
        <v>25-Nov-2018</v>
      </c>
    </row>
    <row r="331" spans="1:18" x14ac:dyDescent="0.25">
      <c r="A331" s="27">
        <v>43430</v>
      </c>
      <c r="B331" s="6" t="str">
        <f t="shared" si="29"/>
        <v>26 Mon</v>
      </c>
      <c r="C331" s="6" t="str">
        <f>TEXT(Table2[[#This Row],[date]],"mmm")</f>
        <v>Nov</v>
      </c>
      <c r="D331" s="30">
        <f>YEAR(Table2[[#This Row],[date]])</f>
        <v>2018</v>
      </c>
      <c r="E331" s="30">
        <v>14728</v>
      </c>
      <c r="F331" s="30">
        <v>4.0805555555555557</v>
      </c>
      <c r="G331" s="30">
        <v>9.3589699999999958</v>
      </c>
      <c r="H331" s="30">
        <v>4.0805555555555557</v>
      </c>
      <c r="I331" s="30">
        <v>2.2663888888888888</v>
      </c>
      <c r="J331" s="30">
        <v>8.3008399999999973</v>
      </c>
      <c r="K331" s="30">
        <f>Table2[[#This Row],[km]]/Table2[[#This Row],[steps]]*1000*3.28084</f>
        <v>2.0848236783541543</v>
      </c>
      <c r="L331" s="31">
        <f>IF(Table2[[#This Row],[km_walking]]&gt;3,Table2[[#This Row],[km_walking]]/Table2[[#This Row],[hours_walking]],"")</f>
        <v>3.6625841402132604</v>
      </c>
      <c r="M331" s="30">
        <f t="shared" si="30"/>
        <v>1</v>
      </c>
      <c r="N331" s="30">
        <f t="shared" si="26"/>
        <v>0</v>
      </c>
      <c r="O331" s="30">
        <f t="shared" si="28"/>
        <v>0</v>
      </c>
      <c r="P331" s="30">
        <f>IFERROR(IF(Table2[[#This Row],[break]]=0,0,P330+1),1)</f>
        <v>0</v>
      </c>
      <c r="Q331" s="30">
        <f t="shared" si="27"/>
        <v>0</v>
      </c>
      <c r="R331" s="30" t="str">
        <f>TEXT(Table2[[#This Row],[date]],"dd-mmm-yyyy")</f>
        <v>26-Nov-2018</v>
      </c>
    </row>
    <row r="332" spans="1:18" x14ac:dyDescent="0.25">
      <c r="A332" s="27">
        <v>43431</v>
      </c>
      <c r="B332" s="6" t="str">
        <f t="shared" si="29"/>
        <v>27 Tue</v>
      </c>
      <c r="C332" s="6" t="str">
        <f>TEXT(Table2[[#This Row],[date]],"mmm")</f>
        <v>Nov</v>
      </c>
      <c r="D332" s="30">
        <f>YEAR(Table2[[#This Row],[date]])</f>
        <v>2018</v>
      </c>
      <c r="E332" s="30">
        <v>11523</v>
      </c>
      <c r="F332" s="30">
        <v>4.5180555555555566</v>
      </c>
      <c r="G332" s="30">
        <v>8.1368359999999988</v>
      </c>
      <c r="H332" s="30">
        <v>4.5180555555555566</v>
      </c>
      <c r="I332" s="30">
        <v>1.293611111111111</v>
      </c>
      <c r="J332" s="30">
        <v>4.9105459999999992</v>
      </c>
      <c r="K332" s="30">
        <f>Table2[[#This Row],[km]]/Table2[[#This Row],[steps]]*1000*3.28084</f>
        <v>2.3167280241464892</v>
      </c>
      <c r="L332" s="31">
        <f>IF(Table2[[#This Row],[km_walking]]&gt;3,Table2[[#This Row],[km_walking]]/Table2[[#This Row],[hours_walking]],"")</f>
        <v>3.7959986257247151</v>
      </c>
      <c r="M332" s="30">
        <f t="shared" si="30"/>
        <v>1</v>
      </c>
      <c r="N332" s="30">
        <f t="shared" si="26"/>
        <v>0</v>
      </c>
      <c r="O332" s="30">
        <f t="shared" si="28"/>
        <v>0</v>
      </c>
      <c r="P332" s="30">
        <f>IFERROR(IF(Table2[[#This Row],[break]]=0,0,P331+1),1)</f>
        <v>0</v>
      </c>
      <c r="Q332" s="30">
        <f t="shared" si="27"/>
        <v>0</v>
      </c>
      <c r="R332" s="30" t="str">
        <f>TEXT(Table2[[#This Row],[date]],"dd-mmm-yyyy")</f>
        <v>27-Nov-2018</v>
      </c>
    </row>
    <row r="333" spans="1:18" x14ac:dyDescent="0.25">
      <c r="A333" s="27">
        <v>43432</v>
      </c>
      <c r="B333" s="6" t="str">
        <f t="shared" si="29"/>
        <v>28 Wed</v>
      </c>
      <c r="C333" s="6" t="str">
        <f>TEXT(Table2[[#This Row],[date]],"mmm")</f>
        <v>Nov</v>
      </c>
      <c r="D333" s="30">
        <f>YEAR(Table2[[#This Row],[date]])</f>
        <v>2018</v>
      </c>
      <c r="E333" s="30">
        <v>7827</v>
      </c>
      <c r="F333" s="30">
        <v>3.7455555555555562</v>
      </c>
      <c r="G333" s="30">
        <v>5.5613190000000001</v>
      </c>
      <c r="H333" s="30">
        <v>3.7455555555555562</v>
      </c>
      <c r="I333" s="30">
        <v>0.82972222222222225</v>
      </c>
      <c r="J333" s="30">
        <v>3.163389</v>
      </c>
      <c r="K333" s="30">
        <f>Table2[[#This Row],[km]]/Table2[[#This Row],[steps]]*1000*3.28084</f>
        <v>2.3311355344269833</v>
      </c>
      <c r="L333" s="31">
        <f>IF(Table2[[#This Row],[km_walking]]&gt;3,Table2[[#This Row],[km_walking]]/Table2[[#This Row],[hours_walking]],"")</f>
        <v>3.8125880147304989</v>
      </c>
      <c r="M333" s="30">
        <f t="shared" si="30"/>
        <v>0</v>
      </c>
      <c r="N333" s="30">
        <f t="shared" si="26"/>
        <v>0</v>
      </c>
      <c r="O333" s="30">
        <f t="shared" si="28"/>
        <v>0</v>
      </c>
      <c r="P333" s="30">
        <f>IFERROR(IF(Table2[[#This Row],[break]]=0,0,P332+1),1)</f>
        <v>0</v>
      </c>
      <c r="Q333" s="30">
        <f t="shared" si="27"/>
        <v>0</v>
      </c>
      <c r="R333" s="30" t="str">
        <f>TEXT(Table2[[#This Row],[date]],"dd-mmm-yyyy")</f>
        <v>28-Nov-2018</v>
      </c>
    </row>
    <row r="334" spans="1:18" x14ac:dyDescent="0.25">
      <c r="A334" s="27">
        <v>43433</v>
      </c>
      <c r="B334" s="6" t="str">
        <f t="shared" si="29"/>
        <v>29 Thu</v>
      </c>
      <c r="C334" s="6" t="str">
        <f>TEXT(Table2[[#This Row],[date]],"mmm")</f>
        <v>Nov</v>
      </c>
      <c r="D334" s="30">
        <f>YEAR(Table2[[#This Row],[date]])</f>
        <v>2018</v>
      </c>
      <c r="E334" s="30">
        <v>6848</v>
      </c>
      <c r="F334" s="30">
        <v>2.869444444444444</v>
      </c>
      <c r="G334" s="30">
        <v>4.5472139999999994</v>
      </c>
      <c r="H334" s="30">
        <v>2.869444444444444</v>
      </c>
      <c r="I334" s="30">
        <v>0.82388888888888878</v>
      </c>
      <c r="J334" s="30">
        <v>2.755074</v>
      </c>
      <c r="K334" s="30">
        <f>Table2[[#This Row],[km]]/Table2[[#This Row],[steps]]*1000*3.28084</f>
        <v>2.1785457914369153</v>
      </c>
      <c r="L334" s="31" t="str">
        <f>IF(Table2[[#This Row],[km_walking]]&gt;3,Table2[[#This Row],[km_walking]]/Table2[[#This Row],[hours_walking]],"")</f>
        <v/>
      </c>
      <c r="M334" s="30">
        <f t="shared" si="30"/>
        <v>0</v>
      </c>
      <c r="N334" s="30">
        <f t="shared" si="26"/>
        <v>0</v>
      </c>
      <c r="O334" s="30">
        <f t="shared" si="28"/>
        <v>0</v>
      </c>
      <c r="P334" s="30">
        <f>IFERROR(IF(Table2[[#This Row],[break]]=0,0,P333+1),1)</f>
        <v>0</v>
      </c>
      <c r="Q334" s="30">
        <f t="shared" si="27"/>
        <v>0</v>
      </c>
      <c r="R334" s="30" t="str">
        <f>TEXT(Table2[[#This Row],[date]],"dd-mmm-yyyy")</f>
        <v>29-Nov-2018</v>
      </c>
    </row>
    <row r="335" spans="1:18" x14ac:dyDescent="0.25">
      <c r="A335" s="27">
        <v>43434</v>
      </c>
      <c r="B335" s="6" t="str">
        <f t="shared" si="29"/>
        <v>30 Fri</v>
      </c>
      <c r="C335" s="6" t="str">
        <f>TEXT(Table2[[#This Row],[date]],"mmm")</f>
        <v>Nov</v>
      </c>
      <c r="D335" s="30">
        <f>YEAR(Table2[[#This Row],[date]])</f>
        <v>2018</v>
      </c>
      <c r="E335" s="30">
        <v>7617</v>
      </c>
      <c r="F335" s="30">
        <v>3.954444444444444</v>
      </c>
      <c r="G335" s="30">
        <v>5.4720270000000024</v>
      </c>
      <c r="H335" s="30">
        <v>3.954444444444444</v>
      </c>
      <c r="I335" s="30">
        <v>0.65361111111111114</v>
      </c>
      <c r="J335" s="30">
        <v>2.6261800000000002</v>
      </c>
      <c r="K335" s="30">
        <f>Table2[[#This Row],[km]]/Table2[[#This Row],[steps]]*1000*3.28084</f>
        <v>2.3569443432690047</v>
      </c>
      <c r="L335" s="31" t="str">
        <f>IF(Table2[[#This Row],[km_walking]]&gt;3,Table2[[#This Row],[km_walking]]/Table2[[#This Row],[hours_walking]],"")</f>
        <v/>
      </c>
      <c r="M335" s="30">
        <f t="shared" si="30"/>
        <v>0</v>
      </c>
      <c r="N335" s="30">
        <f t="shared" si="26"/>
        <v>0</v>
      </c>
      <c r="O335" s="30">
        <f t="shared" si="28"/>
        <v>0</v>
      </c>
      <c r="P335" s="30">
        <f>IFERROR(IF(Table2[[#This Row],[break]]=0,0,P334+1),1)</f>
        <v>0</v>
      </c>
      <c r="Q335" s="30">
        <f t="shared" si="27"/>
        <v>0</v>
      </c>
      <c r="R335" s="30" t="str">
        <f>TEXT(Table2[[#This Row],[date]],"dd-mmm-yyyy")</f>
        <v>30-Nov-2018</v>
      </c>
    </row>
    <row r="336" spans="1:18" x14ac:dyDescent="0.25">
      <c r="A336" s="27">
        <v>43435</v>
      </c>
      <c r="B336" s="6" t="str">
        <f t="shared" si="29"/>
        <v>01 Sat</v>
      </c>
      <c r="C336" s="6" t="str">
        <f>TEXT(Table2[[#This Row],[date]],"mmm")</f>
        <v>Dec</v>
      </c>
      <c r="D336" s="30">
        <f>YEAR(Table2[[#This Row],[date]])</f>
        <v>2018</v>
      </c>
      <c r="E336" s="30">
        <v>5016</v>
      </c>
      <c r="F336" s="30">
        <v>3.0772222222222232</v>
      </c>
      <c r="G336" s="30">
        <v>3.4051039999999988</v>
      </c>
      <c r="H336" s="30">
        <v>3.0786111111111119</v>
      </c>
      <c r="I336" s="30">
        <v>0.65833333333333333</v>
      </c>
      <c r="J336" s="30">
        <v>1.87761</v>
      </c>
      <c r="K336" s="30">
        <f>Table2[[#This Row],[km]]/Table2[[#This Row],[steps]]*1000*3.28084</f>
        <v>2.2271932630303022</v>
      </c>
      <c r="L336" s="31" t="str">
        <f>IF(Table2[[#This Row],[km_walking]]&gt;3,Table2[[#This Row],[km_walking]]/Table2[[#This Row],[hours_walking]],"")</f>
        <v/>
      </c>
      <c r="M336" s="30">
        <f t="shared" si="30"/>
        <v>0</v>
      </c>
      <c r="N336" s="30">
        <f t="shared" si="26"/>
        <v>0</v>
      </c>
      <c r="O336" s="30">
        <f t="shared" si="28"/>
        <v>0</v>
      </c>
      <c r="P336" s="30">
        <f>IFERROR(IF(Table2[[#This Row],[break]]=0,0,P335+1),1)</f>
        <v>0</v>
      </c>
      <c r="Q336" s="30">
        <f t="shared" si="27"/>
        <v>0</v>
      </c>
      <c r="R336" s="30" t="str">
        <f>TEXT(Table2[[#This Row],[date]],"dd-mmm-yyyy")</f>
        <v>01-Dec-2018</v>
      </c>
    </row>
    <row r="337" spans="1:18" x14ac:dyDescent="0.25">
      <c r="A337" s="27">
        <v>43436</v>
      </c>
      <c r="B337" s="6" t="str">
        <f t="shared" si="29"/>
        <v>02 Sun</v>
      </c>
      <c r="C337" s="6" t="str">
        <f>TEXT(Table2[[#This Row],[date]],"mmm")</f>
        <v>Dec</v>
      </c>
      <c r="D337" s="30">
        <f>YEAR(Table2[[#This Row],[date]])</f>
        <v>2018</v>
      </c>
      <c r="E337" s="30">
        <v>7385</v>
      </c>
      <c r="F337" s="30">
        <v>1.668333333333333</v>
      </c>
      <c r="G337" s="30">
        <v>5.55722</v>
      </c>
      <c r="H337" s="30">
        <v>1.668333333333333</v>
      </c>
      <c r="I337" s="30">
        <v>1.089722222222222</v>
      </c>
      <c r="J337" s="30">
        <v>5.2425100000000002</v>
      </c>
      <c r="K337" s="30">
        <f>Table2[[#This Row],[km]]/Table2[[#This Row],[steps]]*1000*3.28084</f>
        <v>2.4688354319295867</v>
      </c>
      <c r="L337" s="31">
        <f>IF(Table2[[#This Row],[km_walking]]&gt;3,Table2[[#This Row],[km_walking]]/Table2[[#This Row],[hours_walking]],"")</f>
        <v>4.8108682131022187</v>
      </c>
      <c r="M337" s="30">
        <f t="shared" si="30"/>
        <v>0</v>
      </c>
      <c r="N337" s="30">
        <f t="shared" si="26"/>
        <v>0</v>
      </c>
      <c r="O337" s="30">
        <f t="shared" si="28"/>
        <v>0</v>
      </c>
      <c r="P337" s="30">
        <f>IFERROR(IF(Table2[[#This Row],[break]]=0,0,P336+1),1)</f>
        <v>0</v>
      </c>
      <c r="Q337" s="30">
        <f t="shared" si="27"/>
        <v>0</v>
      </c>
      <c r="R337" s="30" t="str">
        <f>TEXT(Table2[[#This Row],[date]],"dd-mmm-yyyy")</f>
        <v>02-Dec-2018</v>
      </c>
    </row>
    <row r="338" spans="1:18" x14ac:dyDescent="0.25">
      <c r="A338" s="27">
        <v>43437</v>
      </c>
      <c r="B338" s="6" t="str">
        <f t="shared" si="29"/>
        <v>03 Mon</v>
      </c>
      <c r="C338" s="6" t="str">
        <f>TEXT(Table2[[#This Row],[date]],"mmm")</f>
        <v>Dec</v>
      </c>
      <c r="D338" s="30">
        <f>YEAR(Table2[[#This Row],[date]])</f>
        <v>2018</v>
      </c>
      <c r="E338" s="30">
        <v>3400</v>
      </c>
      <c r="F338" s="30">
        <v>1.8788888888888891</v>
      </c>
      <c r="G338" s="30">
        <v>2.29176</v>
      </c>
      <c r="H338" s="30">
        <v>1.8788888888888891</v>
      </c>
      <c r="I338" s="30">
        <v>8.6944444444444449E-2</v>
      </c>
      <c r="J338" s="30">
        <v>0.24485000000000001</v>
      </c>
      <c r="K338" s="30">
        <f>Table2[[#This Row],[km]]/Table2[[#This Row],[steps]]*1000*3.28084</f>
        <v>2.211440552470588</v>
      </c>
      <c r="L338" s="31" t="str">
        <f>IF(Table2[[#This Row],[km_walking]]&gt;3,Table2[[#This Row],[km_walking]]/Table2[[#This Row],[hours_walking]],"")</f>
        <v/>
      </c>
      <c r="M338" s="30">
        <f t="shared" si="30"/>
        <v>0</v>
      </c>
      <c r="N338" s="30">
        <f t="shared" si="26"/>
        <v>0</v>
      </c>
      <c r="O338" s="30">
        <f t="shared" si="28"/>
        <v>0</v>
      </c>
      <c r="P338" s="30">
        <f>IFERROR(IF(Table2[[#This Row],[break]]=0,0,P337+1),1)</f>
        <v>0</v>
      </c>
      <c r="Q338" s="30">
        <f t="shared" si="27"/>
        <v>0</v>
      </c>
      <c r="R338" s="30" t="str">
        <f>TEXT(Table2[[#This Row],[date]],"dd-mmm-yyyy")</f>
        <v>03-Dec-2018</v>
      </c>
    </row>
    <row r="339" spans="1:18" x14ac:dyDescent="0.25">
      <c r="A339" s="27">
        <v>43438</v>
      </c>
      <c r="B339" s="6" t="str">
        <f t="shared" si="29"/>
        <v>04 Tue</v>
      </c>
      <c r="C339" s="6" t="str">
        <f>TEXT(Table2[[#This Row],[date]],"mmm")</f>
        <v>Dec</v>
      </c>
      <c r="D339" s="30">
        <f>YEAR(Table2[[#This Row],[date]])</f>
        <v>2018</v>
      </c>
      <c r="E339" s="30">
        <v>7432</v>
      </c>
      <c r="F339" s="30">
        <v>3.4933333333333341</v>
      </c>
      <c r="G339" s="30">
        <v>5.1031190000000004</v>
      </c>
      <c r="H339" s="30">
        <v>3.4933333333333341</v>
      </c>
      <c r="I339" s="30">
        <v>0.72083333333333333</v>
      </c>
      <c r="J339" s="30">
        <v>2.7217090000000002</v>
      </c>
      <c r="K339" s="30">
        <f>Table2[[#This Row],[km]]/Table2[[#This Row],[steps]]*1000*3.28084</f>
        <v>2.2527606216307858</v>
      </c>
      <c r="L339" s="31" t="str">
        <f>IF(Table2[[#This Row],[km_walking]]&gt;3,Table2[[#This Row],[km_walking]]/Table2[[#This Row],[hours_walking]],"")</f>
        <v/>
      </c>
      <c r="M339" s="30">
        <f t="shared" si="30"/>
        <v>0</v>
      </c>
      <c r="N339" s="30">
        <f t="shared" si="26"/>
        <v>0</v>
      </c>
      <c r="O339" s="30">
        <f t="shared" si="28"/>
        <v>0</v>
      </c>
      <c r="P339" s="30">
        <f>IFERROR(IF(Table2[[#This Row],[break]]=0,0,P338+1),1)</f>
        <v>0</v>
      </c>
      <c r="Q339" s="30">
        <f t="shared" si="27"/>
        <v>0</v>
      </c>
      <c r="R339" s="30" t="str">
        <f>TEXT(Table2[[#This Row],[date]],"dd-mmm-yyyy")</f>
        <v>04-Dec-2018</v>
      </c>
    </row>
    <row r="340" spans="1:18" x14ac:dyDescent="0.25">
      <c r="A340" s="27">
        <v>43439</v>
      </c>
      <c r="B340" s="6" t="str">
        <f t="shared" si="29"/>
        <v>05 Wed</v>
      </c>
      <c r="C340" s="6" t="str">
        <f>TEXT(Table2[[#This Row],[date]],"mmm")</f>
        <v>Dec</v>
      </c>
      <c r="D340" s="30">
        <f>YEAR(Table2[[#This Row],[date]])</f>
        <v>2018</v>
      </c>
      <c r="E340" s="30">
        <v>9975</v>
      </c>
      <c r="F340" s="30">
        <v>3.8097222222222218</v>
      </c>
      <c r="G340" s="30">
        <v>7.1646220000000014</v>
      </c>
      <c r="H340" s="30">
        <v>3.8097222222222218</v>
      </c>
      <c r="I340" s="30">
        <v>1.3174999999999999</v>
      </c>
      <c r="J340" s="30">
        <v>5.0060720000000014</v>
      </c>
      <c r="K340" s="30">
        <f>Table2[[#This Row],[km]]/Table2[[#This Row],[steps]]*1000*3.28084</f>
        <v>2.3564890669152887</v>
      </c>
      <c r="L340" s="31">
        <f>IF(Table2[[#This Row],[km_walking]]&gt;3,Table2[[#This Row],[km_walking]]/Table2[[#This Row],[hours_walking]],"")</f>
        <v>3.7996751423149919</v>
      </c>
      <c r="M340" s="30">
        <f t="shared" si="30"/>
        <v>0</v>
      </c>
      <c r="N340" s="30">
        <f t="shared" si="26"/>
        <v>0</v>
      </c>
      <c r="O340" s="30">
        <f t="shared" si="28"/>
        <v>0</v>
      </c>
      <c r="P340" s="30">
        <f>IFERROR(IF(Table2[[#This Row],[break]]=0,0,P339+1),1)</f>
        <v>0</v>
      </c>
      <c r="Q340" s="30">
        <f t="shared" si="27"/>
        <v>0</v>
      </c>
      <c r="R340" s="30" t="str">
        <f>TEXT(Table2[[#This Row],[date]],"dd-mmm-yyyy")</f>
        <v>05-Dec-2018</v>
      </c>
    </row>
    <row r="341" spans="1:18" x14ac:dyDescent="0.25">
      <c r="A341" s="27">
        <v>43440</v>
      </c>
      <c r="B341" s="6" t="str">
        <f t="shared" si="29"/>
        <v>06 Thu</v>
      </c>
      <c r="C341" s="6" t="str">
        <f>TEXT(Table2[[#This Row],[date]],"mmm")</f>
        <v>Dec</v>
      </c>
      <c r="D341" s="30">
        <f>YEAR(Table2[[#This Row],[date]])</f>
        <v>2018</v>
      </c>
      <c r="E341" s="30">
        <v>10403</v>
      </c>
      <c r="F341" s="30">
        <v>3.049722222222222</v>
      </c>
      <c r="G341" s="30">
        <v>7.1474399999999996</v>
      </c>
      <c r="H341" s="30">
        <v>3.049722222222222</v>
      </c>
      <c r="I341" s="30">
        <v>1.645</v>
      </c>
      <c r="J341" s="30">
        <v>6.0529700000000002</v>
      </c>
      <c r="K341" s="30">
        <f>Table2[[#This Row],[km]]/Table2[[#This Row],[steps]]*1000*3.28084</f>
        <v>2.2541196817841009</v>
      </c>
      <c r="L341" s="31">
        <f>IF(Table2[[#This Row],[km_walking]]&gt;3,Table2[[#This Row],[km_walking]]/Table2[[#This Row],[hours_walking]],"")</f>
        <v>3.679617021276596</v>
      </c>
      <c r="M341" s="30">
        <f t="shared" si="30"/>
        <v>1</v>
      </c>
      <c r="N341" s="30">
        <f t="shared" si="26"/>
        <v>0</v>
      </c>
      <c r="O341" s="30">
        <f t="shared" si="28"/>
        <v>0</v>
      </c>
      <c r="P341" s="30">
        <f>IFERROR(IF(Table2[[#This Row],[break]]=0,0,P340+1),1)</f>
        <v>0</v>
      </c>
      <c r="Q341" s="30">
        <f t="shared" si="27"/>
        <v>0</v>
      </c>
      <c r="R341" s="30" t="str">
        <f>TEXT(Table2[[#This Row],[date]],"dd-mmm-yyyy")</f>
        <v>06-Dec-2018</v>
      </c>
    </row>
    <row r="342" spans="1:18" x14ac:dyDescent="0.25">
      <c r="A342" s="27">
        <v>43441</v>
      </c>
      <c r="B342" s="6" t="str">
        <f t="shared" si="29"/>
        <v>07 Fri</v>
      </c>
      <c r="C342" s="6" t="str">
        <f>TEXT(Table2[[#This Row],[date]],"mmm")</f>
        <v>Dec</v>
      </c>
      <c r="D342" s="30">
        <f>YEAR(Table2[[#This Row],[date]])</f>
        <v>2018</v>
      </c>
      <c r="E342" s="30">
        <v>10142</v>
      </c>
      <c r="F342" s="30">
        <v>3.2255555555555562</v>
      </c>
      <c r="G342" s="30">
        <v>6.9143600000000003</v>
      </c>
      <c r="H342" s="30">
        <v>3.2255555555555562</v>
      </c>
      <c r="I342" s="30">
        <v>1.2611111111111111</v>
      </c>
      <c r="J342" s="30">
        <v>3.6403300000000001</v>
      </c>
      <c r="K342" s="30">
        <f>Table2[[#This Row],[km]]/Table2[[#This Row],[steps]]*1000*3.28084</f>
        <v>2.2367293297574444</v>
      </c>
      <c r="L342" s="31">
        <f>IF(Table2[[#This Row],[km_walking]]&gt;3,Table2[[#This Row],[km_walking]]/Table2[[#This Row],[hours_walking]],"")</f>
        <v>2.8866052863436127</v>
      </c>
      <c r="M342" s="30">
        <f t="shared" si="30"/>
        <v>1</v>
      </c>
      <c r="N342" s="30">
        <f t="shared" si="26"/>
        <v>0</v>
      </c>
      <c r="O342" s="30">
        <f t="shared" si="28"/>
        <v>0</v>
      </c>
      <c r="P342" s="30">
        <f>IFERROR(IF(Table2[[#This Row],[break]]=0,0,P341+1),1)</f>
        <v>0</v>
      </c>
      <c r="Q342" s="30">
        <f t="shared" si="27"/>
        <v>0</v>
      </c>
      <c r="R342" s="30" t="str">
        <f>TEXT(Table2[[#This Row],[date]],"dd-mmm-yyyy")</f>
        <v>07-Dec-2018</v>
      </c>
    </row>
    <row r="343" spans="1:18" x14ac:dyDescent="0.25">
      <c r="A343" s="27">
        <v>43442</v>
      </c>
      <c r="B343" s="6" t="str">
        <f t="shared" si="29"/>
        <v>08 Sat</v>
      </c>
      <c r="C343" s="6" t="str">
        <f>TEXT(Table2[[#This Row],[date]],"mmm")</f>
        <v>Dec</v>
      </c>
      <c r="D343" s="30">
        <f>YEAR(Table2[[#This Row],[date]])</f>
        <v>2018</v>
      </c>
      <c r="E343" s="30">
        <v>9976</v>
      </c>
      <c r="F343" s="30">
        <v>2.139166666666668</v>
      </c>
      <c r="G343" s="30">
        <v>6.4985499999999998</v>
      </c>
      <c r="H343" s="30">
        <v>2.139166666666668</v>
      </c>
      <c r="I343" s="30">
        <v>1.733611111111111</v>
      </c>
      <c r="J343" s="30">
        <v>6.0510200000000012</v>
      </c>
      <c r="K343" s="30">
        <f>Table2[[#This Row],[km]]/Table2[[#This Row],[steps]]*1000*3.28084</f>
        <v>2.1371995571371287</v>
      </c>
      <c r="L343" s="31">
        <f>IF(Table2[[#This Row],[km_walking]]&gt;3,Table2[[#This Row],[km_walking]]/Table2[[#This Row],[hours_walking]],"")</f>
        <v>3.490413715750682</v>
      </c>
      <c r="M343" s="30">
        <f t="shared" si="30"/>
        <v>0</v>
      </c>
      <c r="N343" s="30">
        <f t="shared" si="26"/>
        <v>0</v>
      </c>
      <c r="O343" s="30">
        <f t="shared" si="28"/>
        <v>0</v>
      </c>
      <c r="P343" s="30">
        <f>IFERROR(IF(Table2[[#This Row],[break]]=0,0,P342+1),1)</f>
        <v>0</v>
      </c>
      <c r="Q343" s="30">
        <f t="shared" si="27"/>
        <v>0</v>
      </c>
      <c r="R343" s="30" t="str">
        <f>TEXT(Table2[[#This Row],[date]],"dd-mmm-yyyy")</f>
        <v>08-Dec-2018</v>
      </c>
    </row>
    <row r="344" spans="1:18" x14ac:dyDescent="0.25">
      <c r="A344" s="27">
        <v>43443</v>
      </c>
      <c r="B344" s="6" t="str">
        <f t="shared" si="29"/>
        <v>09 Sun</v>
      </c>
      <c r="C344" s="6" t="str">
        <f>TEXT(Table2[[#This Row],[date]],"mmm")</f>
        <v>Dec</v>
      </c>
      <c r="D344" s="30">
        <f>YEAR(Table2[[#This Row],[date]])</f>
        <v>2018</v>
      </c>
      <c r="E344" s="30">
        <v>7022</v>
      </c>
      <c r="F344" s="30">
        <v>1.5911111111111109</v>
      </c>
      <c r="G344" s="30">
        <v>4.7045999999999992</v>
      </c>
      <c r="H344" s="30">
        <v>1.5911111111111109</v>
      </c>
      <c r="I344" s="30">
        <v>0.99888888888888883</v>
      </c>
      <c r="J344" s="30">
        <v>4.3323</v>
      </c>
      <c r="K344" s="30">
        <f>Table2[[#This Row],[km]]/Table2[[#This Row],[steps]]*1000*3.28084</f>
        <v>2.1980973887781254</v>
      </c>
      <c r="L344" s="31">
        <f>IF(Table2[[#This Row],[km_walking]]&gt;3,Table2[[#This Row],[km_walking]]/Table2[[#This Row],[hours_walking]],"")</f>
        <v>4.337119021134594</v>
      </c>
      <c r="M344" s="30">
        <f t="shared" si="30"/>
        <v>0</v>
      </c>
      <c r="N344" s="30">
        <f t="shared" si="26"/>
        <v>0</v>
      </c>
      <c r="O344" s="30">
        <f t="shared" si="28"/>
        <v>0</v>
      </c>
      <c r="P344" s="30">
        <f>IFERROR(IF(Table2[[#This Row],[break]]=0,0,P343+1),1)</f>
        <v>0</v>
      </c>
      <c r="Q344" s="30">
        <f t="shared" si="27"/>
        <v>0</v>
      </c>
      <c r="R344" s="30" t="str">
        <f>TEXT(Table2[[#This Row],[date]],"dd-mmm-yyyy")</f>
        <v>09-Dec-2018</v>
      </c>
    </row>
    <row r="345" spans="1:18" x14ac:dyDescent="0.25">
      <c r="A345" s="27">
        <v>43444</v>
      </c>
      <c r="B345" s="6" t="str">
        <f t="shared" si="29"/>
        <v>10 Mon</v>
      </c>
      <c r="C345" s="6" t="str">
        <f>TEXT(Table2[[#This Row],[date]],"mmm")</f>
        <v>Dec</v>
      </c>
      <c r="D345" s="30">
        <f>YEAR(Table2[[#This Row],[date]])</f>
        <v>2018</v>
      </c>
      <c r="E345" s="30">
        <v>13134</v>
      </c>
      <c r="F345" s="30">
        <v>3.2441666666666662</v>
      </c>
      <c r="G345" s="30">
        <v>8.9729299999999999</v>
      </c>
      <c r="H345" s="30">
        <v>3.2441666666666662</v>
      </c>
      <c r="I345" s="30">
        <v>2.0202777777777778</v>
      </c>
      <c r="J345" s="30">
        <v>7.5537799999999988</v>
      </c>
      <c r="K345" s="30">
        <f>Table2[[#This Row],[km]]/Table2[[#This Row],[steps]]*1000*3.28084</f>
        <v>2.2414152323130807</v>
      </c>
      <c r="L345" s="31">
        <f>IF(Table2[[#This Row],[km_walking]]&gt;3,Table2[[#This Row],[km_walking]]/Table2[[#This Row],[hours_walking]],"")</f>
        <v>3.7389808882166911</v>
      </c>
      <c r="M345" s="30">
        <f t="shared" si="30"/>
        <v>1</v>
      </c>
      <c r="N345" s="30">
        <f t="shared" si="26"/>
        <v>0</v>
      </c>
      <c r="O345" s="30">
        <f t="shared" si="28"/>
        <v>0</v>
      </c>
      <c r="P345" s="30">
        <f>IFERROR(IF(Table2[[#This Row],[break]]=0,0,P344+1),1)</f>
        <v>0</v>
      </c>
      <c r="Q345" s="30">
        <f t="shared" si="27"/>
        <v>0</v>
      </c>
      <c r="R345" s="30" t="str">
        <f>TEXT(Table2[[#This Row],[date]],"dd-mmm-yyyy")</f>
        <v>10-Dec-2018</v>
      </c>
    </row>
    <row r="346" spans="1:18" x14ac:dyDescent="0.25">
      <c r="A346" s="27">
        <v>43445</v>
      </c>
      <c r="B346" s="6" t="str">
        <f t="shared" si="29"/>
        <v>11 Tue</v>
      </c>
      <c r="C346" s="6" t="str">
        <f>TEXT(Table2[[#This Row],[date]],"mmm")</f>
        <v>Dec</v>
      </c>
      <c r="D346" s="30">
        <f>YEAR(Table2[[#This Row],[date]])</f>
        <v>2018</v>
      </c>
      <c r="E346" s="30">
        <v>6668</v>
      </c>
      <c r="F346" s="30">
        <v>1.4044444444444451</v>
      </c>
      <c r="G346" s="30">
        <v>4.784650000000001</v>
      </c>
      <c r="H346" s="30">
        <v>1.4044444444444451</v>
      </c>
      <c r="I346" s="30">
        <v>1.164722222222222</v>
      </c>
      <c r="J346" s="30">
        <v>4.6498600000000003</v>
      </c>
      <c r="K346" s="30">
        <f>Table2[[#This Row],[km]]/Table2[[#This Row],[steps]]*1000*3.28084</f>
        <v>2.3541798299340138</v>
      </c>
      <c r="L346" s="31">
        <f>IF(Table2[[#This Row],[km_walking]]&gt;3,Table2[[#This Row],[km_walking]]/Table2[[#This Row],[hours_walking]],"")</f>
        <v>3.9922480324350116</v>
      </c>
      <c r="M346" s="30">
        <f t="shared" si="30"/>
        <v>0</v>
      </c>
      <c r="N346" s="30">
        <f t="shared" si="26"/>
        <v>0</v>
      </c>
      <c r="O346" s="30">
        <f t="shared" si="28"/>
        <v>0</v>
      </c>
      <c r="P346" s="30">
        <f>IFERROR(IF(Table2[[#This Row],[break]]=0,0,P345+1),1)</f>
        <v>0</v>
      </c>
      <c r="Q346" s="30">
        <f t="shared" si="27"/>
        <v>0</v>
      </c>
      <c r="R346" s="30" t="str">
        <f>TEXT(Table2[[#This Row],[date]],"dd-mmm-yyyy")</f>
        <v>11-Dec-2018</v>
      </c>
    </row>
    <row r="347" spans="1:18" x14ac:dyDescent="0.25">
      <c r="A347" s="27">
        <v>43446</v>
      </c>
      <c r="B347" s="6" t="str">
        <f t="shared" si="29"/>
        <v>12 Wed</v>
      </c>
      <c r="C347" s="6" t="str">
        <f>TEXT(Table2[[#This Row],[date]],"mmm")</f>
        <v>Dec</v>
      </c>
      <c r="D347" s="30">
        <f>YEAR(Table2[[#This Row],[date]])</f>
        <v>2018</v>
      </c>
      <c r="E347" s="30">
        <v>11659</v>
      </c>
      <c r="F347" s="30">
        <v>4.2911111111111104</v>
      </c>
      <c r="G347" s="30">
        <v>8.0644110000000016</v>
      </c>
      <c r="H347" s="30">
        <v>4.2911111111111104</v>
      </c>
      <c r="I347" s="30">
        <v>1.4624999999999999</v>
      </c>
      <c r="J347" s="30">
        <v>5.0720109999999998</v>
      </c>
      <c r="K347" s="30">
        <f>Table2[[#This Row],[km]]/Table2[[#This Row],[steps]]*1000*3.28084</f>
        <v>2.2693234570066045</v>
      </c>
      <c r="L347" s="31">
        <f>IF(Table2[[#This Row],[km_walking]]&gt;3,Table2[[#This Row],[km_walking]]/Table2[[#This Row],[hours_walking]],"")</f>
        <v>3.4680417094017093</v>
      </c>
      <c r="M347" s="30">
        <f t="shared" si="30"/>
        <v>1</v>
      </c>
      <c r="N347" s="30">
        <f t="shared" si="26"/>
        <v>0</v>
      </c>
      <c r="O347" s="30">
        <f t="shared" si="28"/>
        <v>0</v>
      </c>
      <c r="P347" s="30">
        <f>IFERROR(IF(Table2[[#This Row],[break]]=0,0,P346+1),1)</f>
        <v>0</v>
      </c>
      <c r="Q347" s="30">
        <f t="shared" si="27"/>
        <v>0</v>
      </c>
      <c r="R347" s="30" t="str">
        <f>TEXT(Table2[[#This Row],[date]],"dd-mmm-yyyy")</f>
        <v>12-Dec-2018</v>
      </c>
    </row>
    <row r="348" spans="1:18" x14ac:dyDescent="0.25">
      <c r="A348" s="27">
        <v>43447</v>
      </c>
      <c r="B348" s="6" t="str">
        <f t="shared" si="29"/>
        <v>13 Thu</v>
      </c>
      <c r="C348" s="6" t="str">
        <f>TEXT(Table2[[#This Row],[date]],"mmm")</f>
        <v>Dec</v>
      </c>
      <c r="D348" s="30">
        <f>YEAR(Table2[[#This Row],[date]])</f>
        <v>2018</v>
      </c>
      <c r="E348" s="30">
        <v>9941</v>
      </c>
      <c r="F348" s="30">
        <v>3.313333333333333</v>
      </c>
      <c r="G348" s="30">
        <v>6.8420199999999989</v>
      </c>
      <c r="H348" s="30">
        <v>3.313333333333333</v>
      </c>
      <c r="I348" s="30">
        <v>1.1891666666666669</v>
      </c>
      <c r="J348" s="30">
        <v>3.719349999999999</v>
      </c>
      <c r="K348" s="30">
        <f>Table2[[#This Row],[km]]/Table2[[#This Row],[steps]]*1000*3.28084</f>
        <v>2.25807996145257</v>
      </c>
      <c r="L348" s="31">
        <f>IF(Table2[[#This Row],[km_walking]]&gt;3,Table2[[#This Row],[km_walking]]/Table2[[#This Row],[hours_walking]],"")</f>
        <v>3.1276944639102999</v>
      </c>
      <c r="M348" s="30">
        <f t="shared" si="30"/>
        <v>0</v>
      </c>
      <c r="N348" s="30">
        <f t="shared" si="26"/>
        <v>0</v>
      </c>
      <c r="O348" s="30">
        <f t="shared" si="28"/>
        <v>0</v>
      </c>
      <c r="P348" s="30">
        <f>IFERROR(IF(Table2[[#This Row],[break]]=0,0,P347+1),1)</f>
        <v>0</v>
      </c>
      <c r="Q348" s="30">
        <f t="shared" si="27"/>
        <v>0</v>
      </c>
      <c r="R348" s="30" t="str">
        <f>TEXT(Table2[[#This Row],[date]],"dd-mmm-yyyy")</f>
        <v>13-Dec-2018</v>
      </c>
    </row>
    <row r="349" spans="1:18" x14ac:dyDescent="0.25">
      <c r="A349" s="27">
        <v>43448</v>
      </c>
      <c r="B349" s="6" t="str">
        <f t="shared" si="29"/>
        <v>14 Fri</v>
      </c>
      <c r="C349" s="6" t="str">
        <f>TEXT(Table2[[#This Row],[date]],"mmm")</f>
        <v>Dec</v>
      </c>
      <c r="D349" s="30">
        <f>YEAR(Table2[[#This Row],[date]])</f>
        <v>2018</v>
      </c>
      <c r="E349" s="30">
        <v>11740</v>
      </c>
      <c r="F349" s="30">
        <v>12.66277777777778</v>
      </c>
      <c r="G349" s="30">
        <v>7.9880269999999998</v>
      </c>
      <c r="H349" s="30">
        <v>12.66277777777778</v>
      </c>
      <c r="I349" s="30">
        <v>0.91388888888888886</v>
      </c>
      <c r="J349" s="30">
        <v>3.326160999999999</v>
      </c>
      <c r="K349" s="30">
        <f>Table2[[#This Row],[km]]/Table2[[#This Row],[steps]]*1000*3.28084</f>
        <v>2.232320145032368</v>
      </c>
      <c r="L349" s="31">
        <f>IF(Table2[[#This Row],[km_walking]]&gt;3,Table2[[#This Row],[km_walking]]/Table2[[#This Row],[hours_walking]],"")</f>
        <v>3.6395682674772027</v>
      </c>
      <c r="M349" s="30">
        <f t="shared" si="30"/>
        <v>1</v>
      </c>
      <c r="N349" s="30">
        <f t="shared" si="26"/>
        <v>0</v>
      </c>
      <c r="O349" s="30">
        <f t="shared" si="28"/>
        <v>0</v>
      </c>
      <c r="P349" s="30">
        <f>IFERROR(IF(Table2[[#This Row],[break]]=0,0,P348+1),1)</f>
        <v>0</v>
      </c>
      <c r="Q349" s="30">
        <f t="shared" si="27"/>
        <v>0</v>
      </c>
      <c r="R349" s="30" t="str">
        <f>TEXT(Table2[[#This Row],[date]],"dd-mmm-yyyy")</f>
        <v>14-Dec-2018</v>
      </c>
    </row>
    <row r="350" spans="1:18" x14ac:dyDescent="0.25">
      <c r="A350" s="27">
        <v>43449</v>
      </c>
      <c r="B350" s="6" t="str">
        <f t="shared" si="29"/>
        <v>15 Sat</v>
      </c>
      <c r="C350" s="6" t="str">
        <f>TEXT(Table2[[#This Row],[date]],"mmm")</f>
        <v>Dec</v>
      </c>
      <c r="D350" s="30">
        <f>YEAR(Table2[[#This Row],[date]])</f>
        <v>2018</v>
      </c>
      <c r="E350" s="30">
        <v>7101</v>
      </c>
      <c r="F350" s="30">
        <v>3.432222222222221</v>
      </c>
      <c r="G350" s="30">
        <v>4.7080932000000004</v>
      </c>
      <c r="H350" s="30">
        <v>3.432222222222221</v>
      </c>
      <c r="I350" s="30">
        <v>0.50694444444444442</v>
      </c>
      <c r="J350" s="30">
        <v>1.8160259999999999</v>
      </c>
      <c r="K350" s="30">
        <f>Table2[[#This Row],[km]]/Table2[[#This Row],[steps]]*1000*3.28084</f>
        <v>2.1752570756637093</v>
      </c>
      <c r="L350" s="31" t="str">
        <f>IF(Table2[[#This Row],[km_walking]]&gt;3,Table2[[#This Row],[km_walking]]/Table2[[#This Row],[hours_walking]],"")</f>
        <v/>
      </c>
      <c r="M350" s="30">
        <f t="shared" si="30"/>
        <v>0</v>
      </c>
      <c r="N350" s="30">
        <f t="shared" si="26"/>
        <v>0</v>
      </c>
      <c r="O350" s="30">
        <f t="shared" si="28"/>
        <v>0</v>
      </c>
      <c r="P350" s="30">
        <f>IFERROR(IF(Table2[[#This Row],[break]]=0,0,P349+1),1)</f>
        <v>0</v>
      </c>
      <c r="Q350" s="30">
        <f t="shared" si="27"/>
        <v>0</v>
      </c>
      <c r="R350" s="30" t="str">
        <f>TEXT(Table2[[#This Row],[date]],"dd-mmm-yyyy")</f>
        <v>15-Dec-2018</v>
      </c>
    </row>
    <row r="351" spans="1:18" x14ac:dyDescent="0.25">
      <c r="A351" s="27">
        <v>43450</v>
      </c>
      <c r="B351" s="6" t="str">
        <f t="shared" si="29"/>
        <v>16 Sun</v>
      </c>
      <c r="C351" s="6" t="str">
        <f>TEXT(Table2[[#This Row],[date]],"mmm")</f>
        <v>Dec</v>
      </c>
      <c r="D351" s="30">
        <f>YEAR(Table2[[#This Row],[date]])</f>
        <v>2018</v>
      </c>
      <c r="E351" s="30">
        <v>3081</v>
      </c>
      <c r="F351" s="30">
        <v>2.0244444444444438</v>
      </c>
      <c r="G351" s="30">
        <v>2.0529199999999999</v>
      </c>
      <c r="H351" s="30">
        <v>2.0244444444444438</v>
      </c>
      <c r="I351" s="30">
        <v>1.083333333333333E-2</v>
      </c>
      <c r="J351" s="30">
        <v>5.008E-2</v>
      </c>
      <c r="K351" s="30">
        <f>Table2[[#This Row],[km]]/Table2[[#This Row],[steps]]*1000*3.28084</f>
        <v>2.186076615644271</v>
      </c>
      <c r="L351" s="31" t="str">
        <f>IF(Table2[[#This Row],[km_walking]]&gt;3,Table2[[#This Row],[km_walking]]/Table2[[#This Row],[hours_walking]],"")</f>
        <v/>
      </c>
      <c r="M351" s="30">
        <f t="shared" si="30"/>
        <v>0</v>
      </c>
      <c r="N351" s="30">
        <f t="shared" si="26"/>
        <v>0</v>
      </c>
      <c r="O351" s="30">
        <f t="shared" si="28"/>
        <v>0</v>
      </c>
      <c r="P351" s="30">
        <f>IFERROR(IF(Table2[[#This Row],[break]]=0,0,P350+1),1)</f>
        <v>0</v>
      </c>
      <c r="Q351" s="30">
        <f t="shared" si="27"/>
        <v>0</v>
      </c>
      <c r="R351" s="30" t="str">
        <f>TEXT(Table2[[#This Row],[date]],"dd-mmm-yyyy")</f>
        <v>16-Dec-2018</v>
      </c>
    </row>
    <row r="352" spans="1:18" x14ac:dyDescent="0.25">
      <c r="A352" s="27">
        <v>43451</v>
      </c>
      <c r="B352" s="6" t="str">
        <f t="shared" si="29"/>
        <v>17 Mon</v>
      </c>
      <c r="C352" s="6" t="str">
        <f>TEXT(Table2[[#This Row],[date]],"mmm")</f>
        <v>Dec</v>
      </c>
      <c r="D352" s="30">
        <f>YEAR(Table2[[#This Row],[date]])</f>
        <v>2018</v>
      </c>
      <c r="E352" s="30">
        <v>5328</v>
      </c>
      <c r="F352" s="30">
        <v>1.98</v>
      </c>
      <c r="G352" s="30">
        <v>3.8018149999999999</v>
      </c>
      <c r="H352" s="30">
        <v>1.98</v>
      </c>
      <c r="I352" s="30">
        <v>0.69499999999999995</v>
      </c>
      <c r="J352" s="30">
        <v>2.2867099999999998</v>
      </c>
      <c r="K352" s="30">
        <f>Table2[[#This Row],[km]]/Table2[[#This Row],[steps]]*1000*3.28084</f>
        <v>2.3410560669294291</v>
      </c>
      <c r="L352" s="31" t="str">
        <f>IF(Table2[[#This Row],[km_walking]]&gt;3,Table2[[#This Row],[km_walking]]/Table2[[#This Row],[hours_walking]],"")</f>
        <v/>
      </c>
      <c r="M352" s="30">
        <f t="shared" si="30"/>
        <v>0</v>
      </c>
      <c r="N352" s="30">
        <f t="shared" si="26"/>
        <v>0</v>
      </c>
      <c r="O352" s="30">
        <f t="shared" si="28"/>
        <v>0</v>
      </c>
      <c r="P352" s="30">
        <f>IFERROR(IF(Table2[[#This Row],[break]]=0,0,P351+1),1)</f>
        <v>0</v>
      </c>
      <c r="Q352" s="30">
        <f t="shared" si="27"/>
        <v>0</v>
      </c>
      <c r="R352" s="30" t="str">
        <f>TEXT(Table2[[#This Row],[date]],"dd-mmm-yyyy")</f>
        <v>17-Dec-2018</v>
      </c>
    </row>
    <row r="353" spans="1:18" x14ac:dyDescent="0.25">
      <c r="A353" s="27">
        <v>43452</v>
      </c>
      <c r="B353" s="6" t="str">
        <f t="shared" si="29"/>
        <v>18 Tue</v>
      </c>
      <c r="C353" s="6" t="str">
        <f>TEXT(Table2[[#This Row],[date]],"mmm")</f>
        <v>Dec</v>
      </c>
      <c r="D353" s="30">
        <f>YEAR(Table2[[#This Row],[date]])</f>
        <v>2018</v>
      </c>
      <c r="E353" s="30">
        <v>7536</v>
      </c>
      <c r="F353" s="30">
        <v>2.5108333333333328</v>
      </c>
      <c r="G353" s="30">
        <v>5.0464200000000003</v>
      </c>
      <c r="H353" s="30">
        <v>2.5108333333333328</v>
      </c>
      <c r="I353" s="30">
        <v>0.99888888888888905</v>
      </c>
      <c r="J353" s="30">
        <v>4.0574400000000006</v>
      </c>
      <c r="K353" s="30">
        <f>Table2[[#This Row],[km]]/Table2[[#This Row],[steps]]*1000*3.28084</f>
        <v>2.196987339808917</v>
      </c>
      <c r="L353" s="31">
        <f>IF(Table2[[#This Row],[km_walking]]&gt;3,Table2[[#This Row],[km_walking]]/Table2[[#This Row],[hours_walking]],"")</f>
        <v>4.0619532814238042</v>
      </c>
      <c r="M353" s="30">
        <f t="shared" si="30"/>
        <v>0</v>
      </c>
      <c r="N353" s="30">
        <f t="shared" si="26"/>
        <v>0</v>
      </c>
      <c r="O353" s="30">
        <f t="shared" si="28"/>
        <v>0</v>
      </c>
      <c r="P353" s="30">
        <f>IFERROR(IF(Table2[[#This Row],[break]]=0,0,P352+1),1)</f>
        <v>0</v>
      </c>
      <c r="Q353" s="30">
        <f t="shared" si="27"/>
        <v>0</v>
      </c>
      <c r="R353" s="30" t="str">
        <f>TEXT(Table2[[#This Row],[date]],"dd-mmm-yyyy")</f>
        <v>18-Dec-2018</v>
      </c>
    </row>
    <row r="354" spans="1:18" x14ac:dyDescent="0.25">
      <c r="A354" s="27">
        <v>43453</v>
      </c>
      <c r="B354" s="6" t="str">
        <f t="shared" si="29"/>
        <v>19 Wed</v>
      </c>
      <c r="C354" s="6" t="str">
        <f>TEXT(Table2[[#This Row],[date]],"mmm")</f>
        <v>Dec</v>
      </c>
      <c r="D354" s="30">
        <f>YEAR(Table2[[#This Row],[date]])</f>
        <v>2018</v>
      </c>
      <c r="E354" s="30">
        <v>10274</v>
      </c>
      <c r="F354" s="30">
        <v>3.202222222222221</v>
      </c>
      <c r="G354" s="30">
        <v>7.792139999999999</v>
      </c>
      <c r="H354" s="30">
        <v>3.202222222222221</v>
      </c>
      <c r="I354" s="30">
        <v>1.4952777777777779</v>
      </c>
      <c r="J354" s="30">
        <v>6.3995319999999998</v>
      </c>
      <c r="K354" s="30">
        <f>Table2[[#This Row],[km]]/Table2[[#This Row],[steps]]*1000*3.28084</f>
        <v>2.4882971187074161</v>
      </c>
      <c r="L354" s="31">
        <f>IF(Table2[[#This Row],[km_walking]]&gt;3,Table2[[#This Row],[km_walking]]/Table2[[#This Row],[hours_walking]],"")</f>
        <v>4.279828199888537</v>
      </c>
      <c r="M354" s="30">
        <f t="shared" si="30"/>
        <v>1</v>
      </c>
      <c r="N354" s="30">
        <f t="shared" si="26"/>
        <v>0</v>
      </c>
      <c r="O354" s="30">
        <f t="shared" si="28"/>
        <v>0</v>
      </c>
      <c r="P354" s="30">
        <f>IFERROR(IF(Table2[[#This Row],[break]]=0,0,P353+1),1)</f>
        <v>0</v>
      </c>
      <c r="Q354" s="30">
        <f t="shared" si="27"/>
        <v>0</v>
      </c>
      <c r="R354" s="30" t="str">
        <f>TEXT(Table2[[#This Row],[date]],"dd-mmm-yyyy")</f>
        <v>19-Dec-2018</v>
      </c>
    </row>
    <row r="355" spans="1:18" x14ac:dyDescent="0.25">
      <c r="A355" s="27">
        <v>43454</v>
      </c>
      <c r="B355" s="6" t="str">
        <f t="shared" si="29"/>
        <v>20 Thu</v>
      </c>
      <c r="C355" s="6" t="str">
        <f>TEXT(Table2[[#This Row],[date]],"mmm")</f>
        <v>Dec</v>
      </c>
      <c r="D355" s="30">
        <f>YEAR(Table2[[#This Row],[date]])</f>
        <v>2018</v>
      </c>
      <c r="E355" s="30">
        <v>8231</v>
      </c>
      <c r="F355" s="30">
        <v>2.4716666666666658</v>
      </c>
      <c r="G355" s="30">
        <v>5.7201979999999972</v>
      </c>
      <c r="H355" s="30">
        <v>2.4716666666666658</v>
      </c>
      <c r="I355" s="30">
        <v>1.203055555555556</v>
      </c>
      <c r="J355" s="30">
        <v>4.8524079999999996</v>
      </c>
      <c r="K355" s="30">
        <f>Table2[[#This Row],[km]]/Table2[[#This Row],[steps]]*1000*3.28084</f>
        <v>2.2800454873429703</v>
      </c>
      <c r="L355" s="31">
        <f>IF(Table2[[#This Row],[km_walking]]&gt;3,Table2[[#This Row],[km_walking]]/Table2[[#This Row],[hours_walking]],"")</f>
        <v>4.0334030939736767</v>
      </c>
      <c r="M355" s="30">
        <f t="shared" si="30"/>
        <v>0</v>
      </c>
      <c r="N355" s="30">
        <f t="shared" si="26"/>
        <v>0</v>
      </c>
      <c r="O355" s="30">
        <f t="shared" si="28"/>
        <v>0</v>
      </c>
      <c r="P355" s="30">
        <f>IFERROR(IF(Table2[[#This Row],[break]]=0,0,P354+1),1)</f>
        <v>0</v>
      </c>
      <c r="Q355" s="30">
        <f t="shared" si="27"/>
        <v>0</v>
      </c>
      <c r="R355" s="30" t="str">
        <f>TEXT(Table2[[#This Row],[date]],"dd-mmm-yyyy")</f>
        <v>20-Dec-2018</v>
      </c>
    </row>
    <row r="356" spans="1:18" x14ac:dyDescent="0.25">
      <c r="A356" s="27">
        <v>43455</v>
      </c>
      <c r="B356" s="6" t="str">
        <f t="shared" si="29"/>
        <v>21 Fri</v>
      </c>
      <c r="C356" s="6" t="str">
        <f>TEXT(Table2[[#This Row],[date]],"mmm")</f>
        <v>Dec</v>
      </c>
      <c r="D356" s="30">
        <f>YEAR(Table2[[#This Row],[date]])</f>
        <v>2018</v>
      </c>
      <c r="E356" s="30">
        <v>6639</v>
      </c>
      <c r="F356" s="30">
        <v>2.9975000000000001</v>
      </c>
      <c r="G356" s="30">
        <v>4.4061351000000011</v>
      </c>
      <c r="H356" s="30">
        <v>2.9975000000000001</v>
      </c>
      <c r="I356" s="30">
        <v>0.42944444444444441</v>
      </c>
      <c r="J356" s="30">
        <v>1.30643</v>
      </c>
      <c r="K356" s="30">
        <f>Table2[[#This Row],[km]]/Table2[[#This Row],[steps]]*1000*3.28084</f>
        <v>2.177409893279711</v>
      </c>
      <c r="L356" s="31" t="str">
        <f>IF(Table2[[#This Row],[km_walking]]&gt;3,Table2[[#This Row],[km_walking]]/Table2[[#This Row],[hours_walking]],"")</f>
        <v/>
      </c>
      <c r="M356" s="30">
        <f t="shared" si="30"/>
        <v>0</v>
      </c>
      <c r="N356" s="30">
        <f t="shared" si="26"/>
        <v>0</v>
      </c>
      <c r="O356" s="30">
        <f t="shared" si="28"/>
        <v>0</v>
      </c>
      <c r="P356" s="30">
        <f>IFERROR(IF(Table2[[#This Row],[break]]=0,0,P355+1),1)</f>
        <v>0</v>
      </c>
      <c r="Q356" s="30">
        <f t="shared" si="27"/>
        <v>0</v>
      </c>
      <c r="R356" s="30" t="str">
        <f>TEXT(Table2[[#This Row],[date]],"dd-mmm-yyyy")</f>
        <v>21-Dec-2018</v>
      </c>
    </row>
    <row r="357" spans="1:18" x14ac:dyDescent="0.25">
      <c r="A357" s="27">
        <v>43456</v>
      </c>
      <c r="B357" s="6" t="str">
        <f t="shared" si="29"/>
        <v>22 Sat</v>
      </c>
      <c r="C357" s="6" t="str">
        <f>TEXT(Table2[[#This Row],[date]],"mmm")</f>
        <v>Dec</v>
      </c>
      <c r="D357" s="30">
        <f>YEAR(Table2[[#This Row],[date]])</f>
        <v>2018</v>
      </c>
      <c r="E357" s="30">
        <v>9439</v>
      </c>
      <c r="F357" s="30">
        <v>4.785555555555554</v>
      </c>
      <c r="G357" s="30">
        <v>6.3720324999999969</v>
      </c>
      <c r="H357" s="30">
        <v>4.7861111111111097</v>
      </c>
      <c r="I357" s="30">
        <v>0.52555555555555555</v>
      </c>
      <c r="J357" s="30">
        <v>1.9057835999999999</v>
      </c>
      <c r="K357" s="30">
        <f>Table2[[#This Row],[km]]/Table2[[#This Row],[steps]]*1000*3.28084</f>
        <v>2.214812915277041</v>
      </c>
      <c r="L357" s="31" t="str">
        <f>IF(Table2[[#This Row],[km_walking]]&gt;3,Table2[[#This Row],[km_walking]]/Table2[[#This Row],[hours_walking]],"")</f>
        <v/>
      </c>
      <c r="M357" s="30">
        <f t="shared" si="30"/>
        <v>0</v>
      </c>
      <c r="N357" s="30">
        <f t="shared" si="26"/>
        <v>0</v>
      </c>
      <c r="O357" s="30">
        <f t="shared" si="28"/>
        <v>0</v>
      </c>
      <c r="P357" s="30">
        <f>IFERROR(IF(Table2[[#This Row],[break]]=0,0,P356+1),1)</f>
        <v>0</v>
      </c>
      <c r="Q357" s="30">
        <f t="shared" si="27"/>
        <v>0</v>
      </c>
      <c r="R357" s="30" t="str">
        <f>TEXT(Table2[[#This Row],[date]],"dd-mmm-yyyy")</f>
        <v>22-Dec-2018</v>
      </c>
    </row>
    <row r="358" spans="1:18" x14ac:dyDescent="0.25">
      <c r="A358" s="27">
        <v>43457</v>
      </c>
      <c r="B358" s="6" t="str">
        <f t="shared" si="29"/>
        <v>23 Sun</v>
      </c>
      <c r="C358" s="6" t="str">
        <f>TEXT(Table2[[#This Row],[date]],"mmm")</f>
        <v>Dec</v>
      </c>
      <c r="D358" s="30">
        <f>YEAR(Table2[[#This Row],[date]])</f>
        <v>2018</v>
      </c>
      <c r="E358" s="30">
        <v>2529</v>
      </c>
      <c r="F358" s="30">
        <v>0.58166666666666655</v>
      </c>
      <c r="G358" s="30">
        <v>1.6492199999999999</v>
      </c>
      <c r="H358" s="30">
        <v>0.58166666666666655</v>
      </c>
      <c r="I358" s="30">
        <v>0.44083333333333341</v>
      </c>
      <c r="J358" s="30">
        <v>1.5700799999999999</v>
      </c>
      <c r="K358" s="30">
        <f>Table2[[#This Row],[km]]/Table2[[#This Row],[steps]]*1000*3.28084</f>
        <v>2.1395124336892053</v>
      </c>
      <c r="L358" s="31" t="str">
        <f>IF(Table2[[#This Row],[km_walking]]&gt;3,Table2[[#This Row],[km_walking]]/Table2[[#This Row],[hours_walking]],"")</f>
        <v/>
      </c>
      <c r="M358" s="30">
        <f t="shared" si="30"/>
        <v>0</v>
      </c>
      <c r="N358" s="30">
        <f t="shared" si="26"/>
        <v>0</v>
      </c>
      <c r="O358" s="30">
        <f t="shared" si="28"/>
        <v>1</v>
      </c>
      <c r="P358" s="30">
        <f>IFERROR(IF(Table2[[#This Row],[break]]=0,0,P357+1),1)</f>
        <v>1</v>
      </c>
      <c r="Q358" s="30">
        <f t="shared" si="27"/>
        <v>0</v>
      </c>
      <c r="R358" s="30" t="str">
        <f>TEXT(Table2[[#This Row],[date]],"dd-mmm-yyyy")</f>
        <v>23-Dec-2018</v>
      </c>
    </row>
    <row r="359" spans="1:18" x14ac:dyDescent="0.25">
      <c r="A359" s="27">
        <v>43458</v>
      </c>
      <c r="B359" s="6" t="str">
        <f t="shared" si="29"/>
        <v>24 Mon</v>
      </c>
      <c r="C359" s="6" t="str">
        <f>TEXT(Table2[[#This Row],[date]],"mmm")</f>
        <v>Dec</v>
      </c>
      <c r="D359" s="30">
        <f>YEAR(Table2[[#This Row],[date]])</f>
        <v>2018</v>
      </c>
      <c r="E359" s="30">
        <v>6781</v>
      </c>
      <c r="F359" s="30">
        <v>3.1719444444444438</v>
      </c>
      <c r="G359" s="30">
        <v>4.4669580000000009</v>
      </c>
      <c r="H359" s="30">
        <v>3.1719444444444438</v>
      </c>
      <c r="I359" s="30">
        <v>0.72805555555555557</v>
      </c>
      <c r="J359" s="30">
        <v>2.758248</v>
      </c>
      <c r="K359" s="30">
        <f>Table2[[#This Row],[km]]/Table2[[#This Row],[steps]]*1000*3.28084</f>
        <v>2.1612408914201446</v>
      </c>
      <c r="L359" s="31" t="str">
        <f>IF(Table2[[#This Row],[km_walking]]&gt;3,Table2[[#This Row],[km_walking]]/Table2[[#This Row],[hours_walking]],"")</f>
        <v/>
      </c>
      <c r="M359" s="30">
        <f t="shared" si="30"/>
        <v>0</v>
      </c>
      <c r="N359" s="30">
        <f t="shared" si="26"/>
        <v>0</v>
      </c>
      <c r="O359" s="30">
        <f t="shared" si="28"/>
        <v>0</v>
      </c>
      <c r="P359" s="30">
        <f>IFERROR(IF(Table2[[#This Row],[break]]=0,0,P358+1),1)</f>
        <v>0</v>
      </c>
      <c r="Q359" s="30">
        <f t="shared" si="27"/>
        <v>0</v>
      </c>
      <c r="R359" s="30" t="str">
        <f>TEXT(Table2[[#This Row],[date]],"dd-mmm-yyyy")</f>
        <v>24-Dec-2018</v>
      </c>
    </row>
    <row r="360" spans="1:18" x14ac:dyDescent="0.25">
      <c r="A360" s="27">
        <v>43459</v>
      </c>
      <c r="B360" s="6" t="str">
        <f t="shared" si="29"/>
        <v>25 Tue</v>
      </c>
      <c r="C360" s="6" t="str">
        <f>TEXT(Table2[[#This Row],[date]],"mmm")</f>
        <v>Dec</v>
      </c>
      <c r="D360" s="30">
        <f>YEAR(Table2[[#This Row],[date]])</f>
        <v>2018</v>
      </c>
      <c r="E360" s="30">
        <v>2647</v>
      </c>
      <c r="F360" s="30">
        <v>1.6577777777777769</v>
      </c>
      <c r="G360" s="30">
        <v>1.7773899999999989</v>
      </c>
      <c r="H360" s="30">
        <v>1.6577777777777769</v>
      </c>
      <c r="I360" s="30">
        <v>0.22666666666666671</v>
      </c>
      <c r="J360" s="30">
        <v>0.69811000000000001</v>
      </c>
      <c r="K360" s="30">
        <f>Table2[[#This Row],[km]]/Table2[[#This Row],[steps]]*1000*3.28084</f>
        <v>2.202996678352851</v>
      </c>
      <c r="L360" s="31" t="str">
        <f>IF(Table2[[#This Row],[km_walking]]&gt;3,Table2[[#This Row],[km_walking]]/Table2[[#This Row],[hours_walking]],"")</f>
        <v/>
      </c>
      <c r="M360" s="30">
        <f t="shared" si="30"/>
        <v>0</v>
      </c>
      <c r="N360" s="30">
        <f t="shared" si="26"/>
        <v>0</v>
      </c>
      <c r="O360" s="30">
        <f t="shared" si="28"/>
        <v>1</v>
      </c>
      <c r="P360" s="30">
        <f>IFERROR(IF(Table2[[#This Row],[break]]=0,0,P359+1),1)</f>
        <v>1</v>
      </c>
      <c r="Q360" s="30">
        <f t="shared" si="27"/>
        <v>0</v>
      </c>
      <c r="R360" s="30" t="str">
        <f>TEXT(Table2[[#This Row],[date]],"dd-mmm-yyyy")</f>
        <v>25-Dec-2018</v>
      </c>
    </row>
    <row r="361" spans="1:18" x14ac:dyDescent="0.25">
      <c r="A361" s="27">
        <v>43460</v>
      </c>
      <c r="B361" s="6" t="str">
        <f t="shared" si="29"/>
        <v>26 Wed</v>
      </c>
      <c r="C361" s="6" t="str">
        <f>TEXT(Table2[[#This Row],[date]],"mmm")</f>
        <v>Dec</v>
      </c>
      <c r="D361" s="30">
        <f>YEAR(Table2[[#This Row],[date]])</f>
        <v>2018</v>
      </c>
      <c r="E361" s="30">
        <v>5661</v>
      </c>
      <c r="F361" s="30">
        <v>2.981666666666666</v>
      </c>
      <c r="G361" s="30">
        <v>3.893721999999999</v>
      </c>
      <c r="H361" s="30">
        <v>2.981666666666666</v>
      </c>
      <c r="I361" s="30">
        <v>0.68</v>
      </c>
      <c r="J361" s="30">
        <v>2.391492</v>
      </c>
      <c r="K361" s="30">
        <f>Table2[[#This Row],[km]]/Table2[[#This Row],[steps]]*1000*3.28084</f>
        <v>2.2566117093234404</v>
      </c>
      <c r="L361" s="31" t="str">
        <f>IF(Table2[[#This Row],[km_walking]]&gt;3,Table2[[#This Row],[km_walking]]/Table2[[#This Row],[hours_walking]],"")</f>
        <v/>
      </c>
      <c r="M361" s="30">
        <f t="shared" si="30"/>
        <v>0</v>
      </c>
      <c r="N361" s="30">
        <f t="shared" si="26"/>
        <v>0</v>
      </c>
      <c r="O361" s="30">
        <f t="shared" si="28"/>
        <v>0</v>
      </c>
      <c r="P361" s="30">
        <f>IFERROR(IF(Table2[[#This Row],[break]]=0,0,P360+1),1)</f>
        <v>0</v>
      </c>
      <c r="Q361" s="30">
        <f t="shared" si="27"/>
        <v>0</v>
      </c>
      <c r="R361" s="30" t="str">
        <f>TEXT(Table2[[#This Row],[date]],"dd-mmm-yyyy")</f>
        <v>26-Dec-2018</v>
      </c>
    </row>
    <row r="362" spans="1:18" x14ac:dyDescent="0.25">
      <c r="A362" s="27">
        <v>43461</v>
      </c>
      <c r="B362" s="6" t="str">
        <f t="shared" si="29"/>
        <v>27 Thu</v>
      </c>
      <c r="C362" s="6" t="str">
        <f>TEXT(Table2[[#This Row],[date]],"mmm")</f>
        <v>Dec</v>
      </c>
      <c r="D362" s="30">
        <f>YEAR(Table2[[#This Row],[date]])</f>
        <v>2018</v>
      </c>
      <c r="E362" s="30">
        <v>5259</v>
      </c>
      <c r="F362" s="30">
        <v>3.1166666666666658</v>
      </c>
      <c r="G362" s="30">
        <v>3.6620550000000009</v>
      </c>
      <c r="H362" s="30">
        <v>3.1180555555555549</v>
      </c>
      <c r="I362" s="30">
        <v>0.34833333333333327</v>
      </c>
      <c r="J362" s="30">
        <v>1.363027</v>
      </c>
      <c r="K362" s="30">
        <f>Table2[[#This Row],[km]]/Table2[[#This Row],[steps]]*1000*3.28084</f>
        <v>2.2845819597261841</v>
      </c>
      <c r="L362" s="31" t="str">
        <f>IF(Table2[[#This Row],[km_walking]]&gt;3,Table2[[#This Row],[km_walking]]/Table2[[#This Row],[hours_walking]],"")</f>
        <v/>
      </c>
      <c r="M362" s="30">
        <f t="shared" si="30"/>
        <v>0</v>
      </c>
      <c r="N362" s="30">
        <f t="shared" si="26"/>
        <v>0</v>
      </c>
      <c r="O362" s="30">
        <f t="shared" si="28"/>
        <v>0</v>
      </c>
      <c r="P362" s="30">
        <f>IFERROR(IF(Table2[[#This Row],[break]]=0,0,P361+1),1)</f>
        <v>0</v>
      </c>
      <c r="Q362" s="30">
        <f t="shared" si="27"/>
        <v>0</v>
      </c>
      <c r="R362" s="30" t="str">
        <f>TEXT(Table2[[#This Row],[date]],"dd-mmm-yyyy")</f>
        <v>27-Dec-2018</v>
      </c>
    </row>
    <row r="363" spans="1:18" x14ac:dyDescent="0.25">
      <c r="A363" s="27">
        <v>43462</v>
      </c>
      <c r="B363" s="6" t="str">
        <f t="shared" si="29"/>
        <v>28 Fri</v>
      </c>
      <c r="C363" s="6" t="str">
        <f>TEXT(Table2[[#This Row],[date]],"mmm")</f>
        <v>Dec</v>
      </c>
      <c r="D363" s="30">
        <f>YEAR(Table2[[#This Row],[date]])</f>
        <v>2018</v>
      </c>
      <c r="E363" s="30">
        <v>10086</v>
      </c>
      <c r="F363" s="30">
        <v>3.2849999999999988</v>
      </c>
      <c r="G363" s="30">
        <v>7.7550570000000008</v>
      </c>
      <c r="H363" s="30">
        <v>3.2849999999999988</v>
      </c>
      <c r="I363" s="30">
        <v>1.115555555555555</v>
      </c>
      <c r="J363" s="30">
        <v>5.5615439999999996</v>
      </c>
      <c r="K363" s="30">
        <f>Table2[[#This Row],[km]]/Table2[[#This Row],[steps]]*1000*3.28084</f>
        <v>2.522615626400952</v>
      </c>
      <c r="L363" s="31">
        <f>IF(Table2[[#This Row],[km_walking]]&gt;3,Table2[[#This Row],[km_walking]]/Table2[[#This Row],[hours_walking]],"")</f>
        <v>4.9854478087649428</v>
      </c>
      <c r="M363" s="30">
        <f t="shared" si="30"/>
        <v>1</v>
      </c>
      <c r="N363" s="30">
        <f t="shared" si="26"/>
        <v>0</v>
      </c>
      <c r="O363" s="30">
        <f t="shared" si="28"/>
        <v>0</v>
      </c>
      <c r="P363" s="30">
        <f>IFERROR(IF(Table2[[#This Row],[break]]=0,0,P362+1),1)</f>
        <v>0</v>
      </c>
      <c r="Q363" s="30">
        <f t="shared" si="27"/>
        <v>0</v>
      </c>
      <c r="R363" s="30" t="str">
        <f>TEXT(Table2[[#This Row],[date]],"dd-mmm-yyyy")</f>
        <v>28-Dec-2018</v>
      </c>
    </row>
    <row r="364" spans="1:18" x14ac:dyDescent="0.25">
      <c r="A364" s="27">
        <v>43463</v>
      </c>
      <c r="B364" s="6" t="str">
        <f t="shared" si="29"/>
        <v>29 Sat</v>
      </c>
      <c r="C364" s="6" t="str">
        <f>TEXT(Table2[[#This Row],[date]],"mmm")</f>
        <v>Dec</v>
      </c>
      <c r="D364" s="30">
        <f>YEAR(Table2[[#This Row],[date]])</f>
        <v>2018</v>
      </c>
      <c r="E364" s="30">
        <v>6983</v>
      </c>
      <c r="F364" s="30">
        <v>4.379444444444446</v>
      </c>
      <c r="G364" s="30">
        <v>4.5349494999999997</v>
      </c>
      <c r="H364" s="30">
        <v>4.379444444444446</v>
      </c>
      <c r="I364" s="30">
        <v>0.1047222222222222</v>
      </c>
      <c r="J364" s="30">
        <v>0.34395999999999999</v>
      </c>
      <c r="K364" s="30">
        <f>Table2[[#This Row],[km]]/Table2[[#This Row],[steps]]*1000*3.28084</f>
        <v>2.1306664352828295</v>
      </c>
      <c r="L364" s="31" t="str">
        <f>IF(Table2[[#This Row],[km_walking]]&gt;3,Table2[[#This Row],[km_walking]]/Table2[[#This Row],[hours_walking]],"")</f>
        <v/>
      </c>
      <c r="M364" s="30">
        <f t="shared" si="30"/>
        <v>0</v>
      </c>
      <c r="N364" s="30">
        <f t="shared" si="26"/>
        <v>0</v>
      </c>
      <c r="O364" s="30">
        <f t="shared" si="28"/>
        <v>0</v>
      </c>
      <c r="P364" s="30">
        <f>IFERROR(IF(Table2[[#This Row],[break]]=0,0,P363+1),1)</f>
        <v>0</v>
      </c>
      <c r="Q364" s="30">
        <f t="shared" si="27"/>
        <v>0</v>
      </c>
      <c r="R364" s="30" t="str">
        <f>TEXT(Table2[[#This Row],[date]],"dd-mmm-yyyy")</f>
        <v>29-Dec-2018</v>
      </c>
    </row>
    <row r="365" spans="1:18" x14ac:dyDescent="0.25">
      <c r="A365" s="27">
        <v>43464</v>
      </c>
      <c r="B365" s="6" t="str">
        <f t="shared" si="29"/>
        <v>30 Sun</v>
      </c>
      <c r="C365" s="6" t="str">
        <f>TEXT(Table2[[#This Row],[date]],"mmm")</f>
        <v>Dec</v>
      </c>
      <c r="D365" s="30">
        <f>YEAR(Table2[[#This Row],[date]])</f>
        <v>2018</v>
      </c>
      <c r="E365" s="30">
        <v>9431</v>
      </c>
      <c r="F365" s="30">
        <v>3.1030555555555548</v>
      </c>
      <c r="G365" s="30">
        <v>8.0108540000000001</v>
      </c>
      <c r="H365" s="30">
        <v>2.535277777777778</v>
      </c>
      <c r="I365" s="30">
        <v>1.1988888888888889</v>
      </c>
      <c r="J365" s="30">
        <v>6.9347300000000001</v>
      </c>
      <c r="K365" s="30">
        <f>Table2[[#This Row],[km]]/Table2[[#This Row],[steps]]*1000*3.28084</f>
        <v>2.7868020610073163</v>
      </c>
      <c r="L365" s="31">
        <f>IF(Table2[[#This Row],[km_walking]]&gt;3,Table2[[#This Row],[km_walking]]/Table2[[#This Row],[hours_walking]],"")</f>
        <v>5.7842974976830401</v>
      </c>
      <c r="M365" s="30">
        <f t="shared" si="30"/>
        <v>0</v>
      </c>
      <c r="N365" s="30">
        <f t="shared" si="26"/>
        <v>0</v>
      </c>
      <c r="O365" s="30">
        <f t="shared" si="28"/>
        <v>0</v>
      </c>
      <c r="P365" s="30">
        <f>IFERROR(IF(Table2[[#This Row],[break]]=0,0,P364+1),1)</f>
        <v>0</v>
      </c>
      <c r="Q365" s="30">
        <f t="shared" si="27"/>
        <v>1</v>
      </c>
      <c r="R365" s="30" t="str">
        <f>TEXT(Table2[[#This Row],[date]],"dd-mmm-yyyy")</f>
        <v>30-Dec-2018</v>
      </c>
    </row>
    <row r="366" spans="1:18" x14ac:dyDescent="0.25">
      <c r="A366" s="27">
        <v>43465</v>
      </c>
      <c r="B366" s="6" t="str">
        <f t="shared" si="29"/>
        <v>31 Mon</v>
      </c>
      <c r="C366" s="6" t="str">
        <f>TEXT(Table2[[#This Row],[date]],"mmm")</f>
        <v>Dec</v>
      </c>
      <c r="D366" s="30">
        <f>YEAR(Table2[[#This Row],[date]])</f>
        <v>2018</v>
      </c>
      <c r="E366" s="30">
        <v>9605</v>
      </c>
      <c r="F366" s="30">
        <v>4.1513888888888886</v>
      </c>
      <c r="G366" s="30">
        <v>7.1188900000000004</v>
      </c>
      <c r="H366" s="30">
        <v>4.1513888888888886</v>
      </c>
      <c r="I366" s="30">
        <v>0.75861111111111112</v>
      </c>
      <c r="J366" s="30">
        <v>3.9145500000000002</v>
      </c>
      <c r="K366" s="30">
        <f>Table2[[#This Row],[km]]/Table2[[#This Row],[steps]]*1000*3.28084</f>
        <v>2.4316438383758459</v>
      </c>
      <c r="L366" s="31">
        <f>IF(Table2[[#This Row],[km_walking]]&gt;3,Table2[[#This Row],[km_walking]]/Table2[[#This Row],[hours_walking]],"")</f>
        <v>5.1601537898205789</v>
      </c>
      <c r="M366" s="30">
        <f t="shared" si="30"/>
        <v>0</v>
      </c>
      <c r="N366" s="30">
        <f t="shared" si="26"/>
        <v>0</v>
      </c>
      <c r="O366" s="30">
        <f t="shared" si="28"/>
        <v>0</v>
      </c>
      <c r="P366" s="30">
        <f>IFERROR(IF(Table2[[#This Row],[break]]=0,0,P365+1),1)</f>
        <v>0</v>
      </c>
      <c r="Q366" s="30">
        <f t="shared" si="27"/>
        <v>1</v>
      </c>
      <c r="R366" s="30" t="str">
        <f>TEXT(Table2[[#This Row],[date]],"dd-mmm-yyyy")</f>
        <v>31-Dec-2018</v>
      </c>
    </row>
    <row r="367" spans="1:18" x14ac:dyDescent="0.25">
      <c r="A367" s="27">
        <v>43466</v>
      </c>
      <c r="B367" s="6" t="str">
        <f t="shared" si="29"/>
        <v>01 Tue</v>
      </c>
      <c r="C367" s="6" t="str">
        <f>TEXT(Table2[[#This Row],[date]],"mmm")</f>
        <v>Jan</v>
      </c>
      <c r="D367" s="30">
        <f>YEAR(Table2[[#This Row],[date]])</f>
        <v>2019</v>
      </c>
      <c r="E367" s="30">
        <v>9260</v>
      </c>
      <c r="F367" s="30">
        <v>2.189722222222223</v>
      </c>
      <c r="G367" s="30">
        <v>6.5453000000000001</v>
      </c>
      <c r="H367" s="30">
        <v>2.189722222222223</v>
      </c>
      <c r="I367" s="30">
        <v>1.1163888888888891</v>
      </c>
      <c r="J367" s="30">
        <v>5.2185499999999996</v>
      </c>
      <c r="K367" s="30">
        <f>Table2[[#This Row],[km]]/Table2[[#This Row],[steps]]*1000*3.28084</f>
        <v>2.319015340388769</v>
      </c>
      <c r="L367" s="31">
        <f>IF(Table2[[#This Row],[km_walking]]&gt;3,Table2[[#This Row],[km_walking]]/Table2[[#This Row],[hours_walking]],"")</f>
        <v>4.6744911669569529</v>
      </c>
      <c r="M367" s="30">
        <f t="shared" si="30"/>
        <v>0</v>
      </c>
      <c r="N367" s="30">
        <f t="shared" si="26"/>
        <v>0</v>
      </c>
      <c r="O367" s="30">
        <f t="shared" si="28"/>
        <v>0</v>
      </c>
      <c r="P367" s="30">
        <f>IFERROR(IF(Table2[[#This Row],[break]]=0,0,P366+1),1)</f>
        <v>0</v>
      </c>
      <c r="Q367" s="30">
        <f t="shared" si="27"/>
        <v>0</v>
      </c>
      <c r="R367" s="30" t="str">
        <f>TEXT(Table2[[#This Row],[date]],"dd-mmm-yyyy")</f>
        <v>01-Jan-2019</v>
      </c>
    </row>
    <row r="368" spans="1:18" x14ac:dyDescent="0.25">
      <c r="A368" s="27">
        <v>43467</v>
      </c>
      <c r="B368" s="6" t="str">
        <f t="shared" si="29"/>
        <v>02 Wed</v>
      </c>
      <c r="C368" s="6" t="str">
        <f>TEXT(Table2[[#This Row],[date]],"mmm")</f>
        <v>Jan</v>
      </c>
      <c r="D368" s="30">
        <f>YEAR(Table2[[#This Row],[date]])</f>
        <v>2019</v>
      </c>
      <c r="E368" s="30">
        <v>10654</v>
      </c>
      <c r="F368" s="30">
        <v>2.8416666666666659</v>
      </c>
      <c r="G368" s="30">
        <v>8.5311199999999996</v>
      </c>
      <c r="H368" s="30">
        <v>2.8416666666666659</v>
      </c>
      <c r="I368" s="30">
        <v>1.5086111111111109</v>
      </c>
      <c r="J368" s="30">
        <v>7.8130100000000002</v>
      </c>
      <c r="K368" s="30">
        <f>Table2[[#This Row],[km]]/Table2[[#This Row],[steps]]*1000*3.28084</f>
        <v>2.6271109199174019</v>
      </c>
      <c r="L368" s="31">
        <f>IF(Table2[[#This Row],[km_walking]]&gt;3,Table2[[#This Row],[km_walking]]/Table2[[#This Row],[hours_walking]],"")</f>
        <v>5.1789423678880508</v>
      </c>
      <c r="M368" s="30">
        <f t="shared" si="30"/>
        <v>1</v>
      </c>
      <c r="N368" s="30">
        <f t="shared" si="26"/>
        <v>0</v>
      </c>
      <c r="O368" s="30">
        <f t="shared" si="28"/>
        <v>0</v>
      </c>
      <c r="P368" s="30">
        <f>IFERROR(IF(Table2[[#This Row],[break]]=0,0,P367+1),1)</f>
        <v>0</v>
      </c>
      <c r="Q368" s="30">
        <f t="shared" si="27"/>
        <v>1</v>
      </c>
      <c r="R368" s="30" t="str">
        <f>TEXT(Table2[[#This Row],[date]],"dd-mmm-yyyy")</f>
        <v>02-Jan-2019</v>
      </c>
    </row>
    <row r="369" spans="1:18" x14ac:dyDescent="0.25">
      <c r="A369" s="27">
        <v>43468</v>
      </c>
      <c r="B369" s="6" t="str">
        <f t="shared" si="29"/>
        <v>03 Thu</v>
      </c>
      <c r="C369" s="6" t="str">
        <f>TEXT(Table2[[#This Row],[date]],"mmm")</f>
        <v>Jan</v>
      </c>
      <c r="D369" s="30">
        <f>YEAR(Table2[[#This Row],[date]])</f>
        <v>2019</v>
      </c>
      <c r="E369" s="30">
        <v>3010</v>
      </c>
      <c r="F369" s="30">
        <v>1.9724999999999999</v>
      </c>
      <c r="G369" s="30">
        <v>2.0984567999999988</v>
      </c>
      <c r="H369" s="30">
        <v>1.973333333333334</v>
      </c>
      <c r="I369" s="30">
        <v>0.30277777777777781</v>
      </c>
      <c r="J369" s="30">
        <v>0.77101299999999995</v>
      </c>
      <c r="K369" s="30">
        <f>Table2[[#This Row],[km]]/Table2[[#This Row],[steps]]*1000*3.28084</f>
        <v>2.2872760822963438</v>
      </c>
      <c r="L369" s="31" t="str">
        <f>IF(Table2[[#This Row],[km_walking]]&gt;3,Table2[[#This Row],[km_walking]]/Table2[[#This Row],[hours_walking]],"")</f>
        <v/>
      </c>
      <c r="M369" s="30">
        <f t="shared" si="30"/>
        <v>0</v>
      </c>
      <c r="N369" s="30">
        <f t="shared" si="26"/>
        <v>0</v>
      </c>
      <c r="O369" s="30">
        <f t="shared" si="28"/>
        <v>0</v>
      </c>
      <c r="P369" s="30">
        <f>IFERROR(IF(Table2[[#This Row],[break]]=0,0,P368+1),1)</f>
        <v>0</v>
      </c>
      <c r="Q369" s="30">
        <f t="shared" si="27"/>
        <v>0</v>
      </c>
      <c r="R369" s="30" t="str">
        <f>TEXT(Table2[[#This Row],[date]],"dd-mmm-yyyy")</f>
        <v>03-Jan-2019</v>
      </c>
    </row>
    <row r="370" spans="1:18" x14ac:dyDescent="0.25">
      <c r="A370" s="27">
        <v>43469</v>
      </c>
      <c r="B370" s="6" t="str">
        <f t="shared" si="29"/>
        <v>04 Fri</v>
      </c>
      <c r="C370" s="6" t="str">
        <f>TEXT(Table2[[#This Row],[date]],"mmm")</f>
        <v>Jan</v>
      </c>
      <c r="D370" s="30">
        <f>YEAR(Table2[[#This Row],[date]])</f>
        <v>2019</v>
      </c>
      <c r="E370" s="30">
        <v>3944</v>
      </c>
      <c r="F370" s="30">
        <v>1.8444444444444441</v>
      </c>
      <c r="G370" s="30">
        <v>2.7643480000000009</v>
      </c>
      <c r="H370" s="30">
        <v>1.8444444444444441</v>
      </c>
      <c r="I370" s="30">
        <v>0.52</v>
      </c>
      <c r="J370" s="30">
        <v>1.6896910000000001</v>
      </c>
      <c r="K370" s="30">
        <f>Table2[[#This Row],[km]]/Table2[[#This Row],[steps]]*1000*3.28084</f>
        <v>2.2995394250304271</v>
      </c>
      <c r="L370" s="31" t="str">
        <f>IF(Table2[[#This Row],[km_walking]]&gt;3,Table2[[#This Row],[km_walking]]/Table2[[#This Row],[hours_walking]],"")</f>
        <v/>
      </c>
      <c r="M370" s="30">
        <f t="shared" si="30"/>
        <v>0</v>
      </c>
      <c r="N370" s="30">
        <f t="shared" si="26"/>
        <v>0</v>
      </c>
      <c r="O370" s="30">
        <f t="shared" si="28"/>
        <v>0</v>
      </c>
      <c r="P370" s="30">
        <f>IFERROR(IF(Table2[[#This Row],[break]]=0,0,P369+1),1)</f>
        <v>0</v>
      </c>
      <c r="Q370" s="30">
        <f t="shared" si="27"/>
        <v>0</v>
      </c>
      <c r="R370" s="30" t="str">
        <f>TEXT(Table2[[#This Row],[date]],"dd-mmm-yyyy")</f>
        <v>04-Jan-2019</v>
      </c>
    </row>
    <row r="371" spans="1:18" x14ac:dyDescent="0.25">
      <c r="A371" s="27">
        <v>43470</v>
      </c>
      <c r="B371" s="6" t="str">
        <f t="shared" si="29"/>
        <v>05 Sat</v>
      </c>
      <c r="C371" s="6" t="str">
        <f>TEXT(Table2[[#This Row],[date]],"mmm")</f>
        <v>Jan</v>
      </c>
      <c r="D371" s="30">
        <f>YEAR(Table2[[#This Row],[date]])</f>
        <v>2019</v>
      </c>
      <c r="E371" s="30">
        <v>10135</v>
      </c>
      <c r="F371" s="30">
        <v>2.5483333333333338</v>
      </c>
      <c r="G371" s="30">
        <v>8.98184</v>
      </c>
      <c r="H371" s="30">
        <v>2.5483333333333338</v>
      </c>
      <c r="I371" s="30">
        <v>1.180277777777778</v>
      </c>
      <c r="J371" s="30">
        <v>7.8508899999999988</v>
      </c>
      <c r="K371" s="30">
        <f>Table2[[#This Row],[km]]/Table2[[#This Row],[steps]]*1000*3.28084</f>
        <v>2.9075461219141587</v>
      </c>
      <c r="L371" s="31">
        <f>IF(Table2[[#This Row],[km_walking]]&gt;3,Table2[[#This Row],[km_walking]]/Table2[[#This Row],[hours_walking]],"")</f>
        <v>6.6517307601788636</v>
      </c>
      <c r="M371" s="30">
        <f t="shared" si="30"/>
        <v>1</v>
      </c>
      <c r="N371" s="30">
        <f t="shared" si="26"/>
        <v>0</v>
      </c>
      <c r="O371" s="30">
        <f t="shared" si="28"/>
        <v>0</v>
      </c>
      <c r="P371" s="30">
        <f>IFERROR(IF(Table2[[#This Row],[break]]=0,0,P370+1),1)</f>
        <v>0</v>
      </c>
      <c r="Q371" s="30">
        <f t="shared" si="27"/>
        <v>1</v>
      </c>
      <c r="R371" s="30" t="str">
        <f>TEXT(Table2[[#This Row],[date]],"dd-mmm-yyyy")</f>
        <v>05-Jan-2019</v>
      </c>
    </row>
    <row r="372" spans="1:18" x14ac:dyDescent="0.25">
      <c r="A372" s="27">
        <v>43471</v>
      </c>
      <c r="B372" s="6" t="str">
        <f t="shared" si="29"/>
        <v>06 Sun</v>
      </c>
      <c r="C372" s="6" t="str">
        <f>TEXT(Table2[[#This Row],[date]],"mmm")</f>
        <v>Jan</v>
      </c>
      <c r="D372" s="30">
        <f>YEAR(Table2[[#This Row],[date]])</f>
        <v>2019</v>
      </c>
      <c r="E372" s="30">
        <v>10730</v>
      </c>
      <c r="F372" s="30">
        <v>3.382222222222222</v>
      </c>
      <c r="G372" s="30">
        <v>8.4688900000000018</v>
      </c>
      <c r="H372" s="30">
        <v>3.382222222222222</v>
      </c>
      <c r="I372" s="30">
        <v>1.214444444444444</v>
      </c>
      <c r="J372" s="30">
        <v>6.6841870000000014</v>
      </c>
      <c r="K372" s="30">
        <f>Table2[[#This Row],[km]]/Table2[[#This Row],[steps]]*1000*3.28084</f>
        <v>2.5894755887791243</v>
      </c>
      <c r="L372" s="31">
        <f>IF(Table2[[#This Row],[km_walking]]&gt;3,Table2[[#This Row],[km_walking]]/Table2[[#This Row],[hours_walking]],"")</f>
        <v>5.5039051235132694</v>
      </c>
      <c r="M372" s="30">
        <f t="shared" si="30"/>
        <v>1</v>
      </c>
      <c r="N372" s="30">
        <f t="shared" si="26"/>
        <v>0</v>
      </c>
      <c r="O372" s="30">
        <f t="shared" si="28"/>
        <v>0</v>
      </c>
      <c r="P372" s="30">
        <f>IFERROR(IF(Table2[[#This Row],[break]]=0,0,P371+1),1)</f>
        <v>0</v>
      </c>
      <c r="Q372" s="30">
        <f t="shared" si="27"/>
        <v>1</v>
      </c>
      <c r="R372" s="30" t="str">
        <f>TEXT(Table2[[#This Row],[date]],"dd-mmm-yyyy")</f>
        <v>06-Jan-2019</v>
      </c>
    </row>
    <row r="373" spans="1:18" x14ac:dyDescent="0.25">
      <c r="A373" s="27">
        <v>43472</v>
      </c>
      <c r="B373" s="6" t="str">
        <f t="shared" si="29"/>
        <v>07 Mon</v>
      </c>
      <c r="C373" s="6" t="str">
        <f>TEXT(Table2[[#This Row],[date]],"mmm")</f>
        <v>Jan</v>
      </c>
      <c r="D373" s="30">
        <f>YEAR(Table2[[#This Row],[date]])</f>
        <v>2019</v>
      </c>
      <c r="E373" s="30">
        <v>8608</v>
      </c>
      <c r="F373" s="30">
        <v>4.115555555555555</v>
      </c>
      <c r="G373" s="30">
        <v>6.0979919999999987</v>
      </c>
      <c r="H373" s="30">
        <v>4.115555555555555</v>
      </c>
      <c r="I373" s="30">
        <v>0.79166666666666674</v>
      </c>
      <c r="J373" s="30">
        <v>3.0309889999999999</v>
      </c>
      <c r="K373" s="30">
        <f>Table2[[#This Row],[km]]/Table2[[#This Row],[steps]]*1000*3.28084</f>
        <v>2.3241793765427503</v>
      </c>
      <c r="L373" s="31">
        <f>IF(Table2[[#This Row],[km_walking]]&gt;3,Table2[[#This Row],[km_walking]]/Table2[[#This Row],[hours_walking]],"")</f>
        <v>3.828617684210526</v>
      </c>
      <c r="M373" s="30">
        <f t="shared" si="30"/>
        <v>0</v>
      </c>
      <c r="N373" s="30">
        <f t="shared" si="26"/>
        <v>0</v>
      </c>
      <c r="O373" s="30">
        <f t="shared" si="28"/>
        <v>0</v>
      </c>
      <c r="P373" s="30">
        <f>IFERROR(IF(Table2[[#This Row],[break]]=0,0,P372+1),1)</f>
        <v>0</v>
      </c>
      <c r="Q373" s="30">
        <f t="shared" si="27"/>
        <v>0</v>
      </c>
      <c r="R373" s="30" t="str">
        <f>TEXT(Table2[[#This Row],[date]],"dd-mmm-yyyy")</f>
        <v>07-Jan-2019</v>
      </c>
    </row>
    <row r="374" spans="1:18" x14ac:dyDescent="0.25">
      <c r="A374" s="27">
        <v>43473</v>
      </c>
      <c r="B374" s="6" t="str">
        <f t="shared" si="29"/>
        <v>08 Tue</v>
      </c>
      <c r="C374" s="6" t="str">
        <f>TEXT(Table2[[#This Row],[date]],"mmm")</f>
        <v>Jan</v>
      </c>
      <c r="D374" s="30">
        <f>YEAR(Table2[[#This Row],[date]])</f>
        <v>2019</v>
      </c>
      <c r="E374" s="30">
        <v>1489</v>
      </c>
      <c r="F374" s="30">
        <v>1.434166666666667</v>
      </c>
      <c r="G374" s="30">
        <v>1.02084</v>
      </c>
      <c r="H374" s="30">
        <v>1.434166666666667</v>
      </c>
      <c r="I374" s="30">
        <v>1.472222222222222E-2</v>
      </c>
      <c r="J374" s="30">
        <v>5.8970000000000002E-2</v>
      </c>
      <c r="K374" s="30">
        <f>Table2[[#This Row],[km]]/Table2[[#This Row],[steps]]*1000*3.28084</f>
        <v>2.2493033617192748</v>
      </c>
      <c r="L374" s="31" t="str">
        <f>IF(Table2[[#This Row],[km_walking]]&gt;3,Table2[[#This Row],[km_walking]]/Table2[[#This Row],[hours_walking]],"")</f>
        <v/>
      </c>
      <c r="M374" s="30">
        <f t="shared" si="30"/>
        <v>0</v>
      </c>
      <c r="N374" s="30">
        <f t="shared" si="26"/>
        <v>0</v>
      </c>
      <c r="O374" s="30">
        <f t="shared" si="28"/>
        <v>1</v>
      </c>
      <c r="P374" s="30">
        <f>IFERROR(IF(Table2[[#This Row],[break]]=0,0,P373+1),1)</f>
        <v>1</v>
      </c>
      <c r="Q374" s="30">
        <f t="shared" si="27"/>
        <v>0</v>
      </c>
      <c r="R374" s="30" t="str">
        <f>TEXT(Table2[[#This Row],[date]],"dd-mmm-yyyy")</f>
        <v>08-Jan-2019</v>
      </c>
    </row>
    <row r="375" spans="1:18" x14ac:dyDescent="0.25">
      <c r="A375" s="27">
        <v>43474</v>
      </c>
      <c r="B375" s="6" t="str">
        <f t="shared" si="29"/>
        <v>09 Wed</v>
      </c>
      <c r="C375" s="6" t="str">
        <f>TEXT(Table2[[#This Row],[date]],"mmm")</f>
        <v>Jan</v>
      </c>
      <c r="D375" s="30">
        <f>YEAR(Table2[[#This Row],[date]])</f>
        <v>2019</v>
      </c>
      <c r="E375" s="30">
        <v>5937</v>
      </c>
      <c r="F375" s="30">
        <v>3.257499999999999</v>
      </c>
      <c r="G375" s="30">
        <v>4.1317419999999991</v>
      </c>
      <c r="H375" s="30">
        <v>3.257499999999999</v>
      </c>
      <c r="I375" s="30">
        <v>0.54944444444444451</v>
      </c>
      <c r="J375" s="30">
        <v>2.0507029999999999</v>
      </c>
      <c r="K375" s="30">
        <f>Table2[[#This Row],[km]]/Table2[[#This Row],[steps]]*1000*3.28084</f>
        <v>2.2832380702846553</v>
      </c>
      <c r="L375" s="31" t="str">
        <f>IF(Table2[[#This Row],[km_walking]]&gt;3,Table2[[#This Row],[km_walking]]/Table2[[#This Row],[hours_walking]],"")</f>
        <v/>
      </c>
      <c r="M375" s="30">
        <f t="shared" si="30"/>
        <v>0</v>
      </c>
      <c r="N375" s="30">
        <f t="shared" si="26"/>
        <v>0</v>
      </c>
      <c r="O375" s="30">
        <f t="shared" si="28"/>
        <v>0</v>
      </c>
      <c r="P375" s="30">
        <f>IFERROR(IF(Table2[[#This Row],[break]]=0,0,P374+1),1)</f>
        <v>0</v>
      </c>
      <c r="Q375" s="30">
        <f t="shared" si="27"/>
        <v>0</v>
      </c>
      <c r="R375" s="30" t="str">
        <f>TEXT(Table2[[#This Row],[date]],"dd-mmm-yyyy")</f>
        <v>09-Jan-2019</v>
      </c>
    </row>
    <row r="376" spans="1:18" x14ac:dyDescent="0.25">
      <c r="A376" s="27">
        <v>43475</v>
      </c>
      <c r="B376" s="6" t="str">
        <f t="shared" si="29"/>
        <v>10 Thu</v>
      </c>
      <c r="C376" s="6" t="str">
        <f>TEXT(Table2[[#This Row],[date]],"mmm")</f>
        <v>Jan</v>
      </c>
      <c r="D376" s="30">
        <f>YEAR(Table2[[#This Row],[date]])</f>
        <v>2019</v>
      </c>
      <c r="E376" s="30">
        <v>11276</v>
      </c>
      <c r="F376" s="30">
        <v>3.7666666666666662</v>
      </c>
      <c r="G376" s="30">
        <v>8.1329970000000014</v>
      </c>
      <c r="H376" s="30">
        <v>3.7666666666666662</v>
      </c>
      <c r="I376" s="30">
        <v>1.556388888888889</v>
      </c>
      <c r="J376" s="30">
        <v>6.1075490000000006</v>
      </c>
      <c r="K376" s="30">
        <f>Table2[[#This Row],[km]]/Table2[[#This Row],[steps]]*1000*3.28084</f>
        <v>2.3663588043171342</v>
      </c>
      <c r="L376" s="31">
        <f>IF(Table2[[#This Row],[km_walking]]&gt;3,Table2[[#This Row],[km_walking]]/Table2[[#This Row],[hours_walking]],"")</f>
        <v>3.9241792611101194</v>
      </c>
      <c r="M376" s="30">
        <f t="shared" si="30"/>
        <v>1</v>
      </c>
      <c r="N376" s="30">
        <f t="shared" si="26"/>
        <v>0</v>
      </c>
      <c r="O376" s="30">
        <f t="shared" si="28"/>
        <v>0</v>
      </c>
      <c r="P376" s="30">
        <f>IFERROR(IF(Table2[[#This Row],[break]]=0,0,P375+1),1)</f>
        <v>0</v>
      </c>
      <c r="Q376" s="30">
        <f t="shared" si="27"/>
        <v>0</v>
      </c>
      <c r="R376" s="30" t="str">
        <f>TEXT(Table2[[#This Row],[date]],"dd-mmm-yyyy")</f>
        <v>10-Jan-2019</v>
      </c>
    </row>
    <row r="377" spans="1:18" x14ac:dyDescent="0.25">
      <c r="A377" s="27">
        <v>43476</v>
      </c>
      <c r="B377" s="6" t="str">
        <f t="shared" si="29"/>
        <v>11 Fri</v>
      </c>
      <c r="C377" s="6" t="str">
        <f>TEXT(Table2[[#This Row],[date]],"mmm")</f>
        <v>Jan</v>
      </c>
      <c r="D377" s="30">
        <f>YEAR(Table2[[#This Row],[date]])</f>
        <v>2019</v>
      </c>
      <c r="E377" s="30">
        <v>5117</v>
      </c>
      <c r="F377" s="30">
        <v>1.2022222222222221</v>
      </c>
      <c r="G377" s="30">
        <v>4.3989640000000012</v>
      </c>
      <c r="H377" s="30">
        <v>1.2022222222222221</v>
      </c>
      <c r="I377" s="30">
        <v>0.76138888888888889</v>
      </c>
      <c r="J377" s="30">
        <v>4.1513740000000006</v>
      </c>
      <c r="K377" s="30">
        <f>Table2[[#This Row],[km]]/Table2[[#This Row],[steps]]*1000*3.28084</f>
        <v>2.8204606311823341</v>
      </c>
      <c r="L377" s="31">
        <f>IF(Table2[[#This Row],[km_walking]]&gt;3,Table2[[#This Row],[km_walking]]/Table2[[#This Row],[hours_walking]],"")</f>
        <v>5.4523700839109823</v>
      </c>
      <c r="M377" s="30">
        <f t="shared" si="30"/>
        <v>0</v>
      </c>
      <c r="N377" s="30">
        <f t="shared" si="26"/>
        <v>0</v>
      </c>
      <c r="O377" s="30">
        <f t="shared" si="28"/>
        <v>0</v>
      </c>
      <c r="P377" s="30">
        <f>IFERROR(IF(Table2[[#This Row],[break]]=0,0,P376+1),1)</f>
        <v>0</v>
      </c>
      <c r="Q377" s="30">
        <f t="shared" si="27"/>
        <v>1</v>
      </c>
      <c r="R377" s="30" t="str">
        <f>TEXT(Table2[[#This Row],[date]],"dd-mmm-yyyy")</f>
        <v>11-Jan-2019</v>
      </c>
    </row>
    <row r="378" spans="1:18" x14ac:dyDescent="0.25">
      <c r="A378" s="27">
        <v>43477</v>
      </c>
      <c r="B378" s="6" t="str">
        <f t="shared" si="29"/>
        <v>12 Sat</v>
      </c>
      <c r="C378" s="6" t="str">
        <f>TEXT(Table2[[#This Row],[date]],"mmm")</f>
        <v>Jan</v>
      </c>
      <c r="D378" s="30">
        <f>YEAR(Table2[[#This Row],[date]])</f>
        <v>2019</v>
      </c>
      <c r="E378" s="30">
        <v>9208</v>
      </c>
      <c r="F378" s="30">
        <v>3.2977777777777781</v>
      </c>
      <c r="G378" s="30">
        <v>6.7130899999999993</v>
      </c>
      <c r="H378" s="30">
        <v>3.2977777777777781</v>
      </c>
      <c r="I378" s="30">
        <v>0.95972222222222225</v>
      </c>
      <c r="J378" s="30">
        <v>4.7294799999999997</v>
      </c>
      <c r="K378" s="30">
        <f>Table2[[#This Row],[km]]/Table2[[#This Row],[steps]]*1000*3.28084</f>
        <v>2.3918955468722847</v>
      </c>
      <c r="L378" s="31">
        <f>IF(Table2[[#This Row],[km_walking]]&gt;3,Table2[[#This Row],[km_walking]]/Table2[[#This Row],[hours_walking]],"")</f>
        <v>4.9279675832127348</v>
      </c>
      <c r="M378" s="30">
        <f t="shared" si="30"/>
        <v>0</v>
      </c>
      <c r="N378" s="30">
        <f t="shared" si="26"/>
        <v>0</v>
      </c>
      <c r="O378" s="30">
        <f t="shared" si="28"/>
        <v>0</v>
      </c>
      <c r="P378" s="30">
        <f>IFERROR(IF(Table2[[#This Row],[break]]=0,0,P377+1),1)</f>
        <v>0</v>
      </c>
      <c r="Q378" s="30">
        <f t="shared" si="27"/>
        <v>0</v>
      </c>
      <c r="R378" s="30" t="str">
        <f>TEXT(Table2[[#This Row],[date]],"dd-mmm-yyyy")</f>
        <v>12-Jan-2019</v>
      </c>
    </row>
    <row r="379" spans="1:18" x14ac:dyDescent="0.25">
      <c r="A379" s="27">
        <v>43478</v>
      </c>
      <c r="B379" s="6" t="str">
        <f t="shared" si="29"/>
        <v>13 Sun</v>
      </c>
      <c r="C379" s="6" t="str">
        <f>TEXT(Table2[[#This Row],[date]],"mmm")</f>
        <v>Jan</v>
      </c>
      <c r="D379" s="30">
        <f>YEAR(Table2[[#This Row],[date]])</f>
        <v>2019</v>
      </c>
      <c r="E379" s="30">
        <v>2670</v>
      </c>
      <c r="F379" s="30">
        <v>1.936111111111112</v>
      </c>
      <c r="G379" s="30">
        <v>1.76779</v>
      </c>
      <c r="H379" s="30">
        <v>1.936111111111112</v>
      </c>
      <c r="I379" s="30"/>
      <c r="J379" s="30"/>
      <c r="K379" s="30">
        <f>Table2[[#This Row],[km]]/Table2[[#This Row],[steps]]*1000*3.28084</f>
        <v>2.1722232747565542</v>
      </c>
      <c r="L379" s="31" t="str">
        <f>IF(Table2[[#This Row],[km_walking]]&gt;3,Table2[[#This Row],[km_walking]]/Table2[[#This Row],[hours_walking]],"")</f>
        <v/>
      </c>
      <c r="M379" s="30">
        <f t="shared" si="30"/>
        <v>0</v>
      </c>
      <c r="N379" s="30">
        <f t="shared" si="26"/>
        <v>0</v>
      </c>
      <c r="O379" s="30">
        <f t="shared" si="28"/>
        <v>1</v>
      </c>
      <c r="P379" s="30">
        <f>IFERROR(IF(Table2[[#This Row],[break]]=0,0,P378+1),1)</f>
        <v>1</v>
      </c>
      <c r="Q379" s="30">
        <f t="shared" si="27"/>
        <v>0</v>
      </c>
      <c r="R379" s="30" t="str">
        <f>TEXT(Table2[[#This Row],[date]],"dd-mmm-yyyy")</f>
        <v>13-Jan-2019</v>
      </c>
    </row>
    <row r="380" spans="1:18" x14ac:dyDescent="0.25">
      <c r="A380" s="27">
        <v>43479</v>
      </c>
      <c r="B380" s="6" t="str">
        <f t="shared" si="29"/>
        <v>14 Mon</v>
      </c>
      <c r="C380" s="6" t="str">
        <f>TEXT(Table2[[#This Row],[date]],"mmm")</f>
        <v>Jan</v>
      </c>
      <c r="D380" s="30">
        <f>YEAR(Table2[[#This Row],[date]])</f>
        <v>2019</v>
      </c>
      <c r="E380" s="30">
        <v>427</v>
      </c>
      <c r="F380" s="30">
        <v>0.54222222222222227</v>
      </c>
      <c r="G380" s="30">
        <v>0.29693000000000003</v>
      </c>
      <c r="H380" s="30">
        <v>0.54222222222222227</v>
      </c>
      <c r="I380" s="30"/>
      <c r="J380" s="30"/>
      <c r="K380" s="30">
        <f>Table2[[#This Row],[km]]/Table2[[#This Row],[steps]]*1000*3.28084</f>
        <v>2.2814515718969552</v>
      </c>
      <c r="L380" s="31" t="str">
        <f>IF(Table2[[#This Row],[km_walking]]&gt;3,Table2[[#This Row],[km_walking]]/Table2[[#This Row],[hours_walking]],"")</f>
        <v/>
      </c>
      <c r="M380" s="30">
        <f t="shared" si="30"/>
        <v>0</v>
      </c>
      <c r="N380" s="30">
        <f t="shared" si="26"/>
        <v>0</v>
      </c>
      <c r="O380" s="30">
        <f t="shared" si="28"/>
        <v>1</v>
      </c>
      <c r="P380" s="30">
        <f>IFERROR(IF(Table2[[#This Row],[break]]=0,0,P379+1),1)</f>
        <v>2</v>
      </c>
      <c r="Q380" s="30">
        <f t="shared" si="27"/>
        <v>0</v>
      </c>
      <c r="R380" s="30" t="str">
        <f>TEXT(Table2[[#This Row],[date]],"dd-mmm-yyyy")</f>
        <v>14-Jan-2019</v>
      </c>
    </row>
    <row r="381" spans="1:18" x14ac:dyDescent="0.25">
      <c r="A381" s="27">
        <v>43480</v>
      </c>
      <c r="B381" s="6" t="str">
        <f t="shared" si="29"/>
        <v>15 Tue</v>
      </c>
      <c r="C381" s="6" t="str">
        <f>TEXT(Table2[[#This Row],[date]],"mmm")</f>
        <v>Jan</v>
      </c>
      <c r="D381" s="30">
        <f>YEAR(Table2[[#This Row],[date]])</f>
        <v>2019</v>
      </c>
      <c r="E381" s="30">
        <v>1173</v>
      </c>
      <c r="F381" s="30">
        <v>1.216388888888889</v>
      </c>
      <c r="G381" s="30">
        <v>0.75475000000000003</v>
      </c>
      <c r="H381" s="30">
        <v>1.216388888888889</v>
      </c>
      <c r="I381" s="30">
        <v>2.5000000000000001E-2</v>
      </c>
      <c r="J381" s="30">
        <v>7.801000000000001E-2</v>
      </c>
      <c r="K381" s="30">
        <f>Table2[[#This Row],[km]]/Table2[[#This Row],[steps]]*1000*3.28084</f>
        <v>2.11100936913896</v>
      </c>
      <c r="L381" s="31" t="str">
        <f>IF(Table2[[#This Row],[km_walking]]&gt;3,Table2[[#This Row],[km_walking]]/Table2[[#This Row],[hours_walking]],"")</f>
        <v/>
      </c>
      <c r="M381" s="30">
        <f t="shared" si="30"/>
        <v>0</v>
      </c>
      <c r="N381" s="30">
        <f t="shared" si="26"/>
        <v>0</v>
      </c>
      <c r="O381" s="30">
        <f t="shared" si="28"/>
        <v>1</v>
      </c>
      <c r="P381" s="30">
        <f>IFERROR(IF(Table2[[#This Row],[break]]=0,0,P380+1),1)</f>
        <v>3</v>
      </c>
      <c r="Q381" s="30">
        <f t="shared" si="27"/>
        <v>0</v>
      </c>
      <c r="R381" s="30" t="str">
        <f>TEXT(Table2[[#This Row],[date]],"dd-mmm-yyyy")</f>
        <v>15-Jan-2019</v>
      </c>
    </row>
    <row r="382" spans="1:18" x14ac:dyDescent="0.25">
      <c r="A382" s="27">
        <v>43481</v>
      </c>
      <c r="B382" s="6" t="str">
        <f t="shared" si="29"/>
        <v>16 Wed</v>
      </c>
      <c r="C382" s="6" t="str">
        <f>TEXT(Table2[[#This Row],[date]],"mmm")</f>
        <v>Jan</v>
      </c>
      <c r="D382" s="30">
        <f>YEAR(Table2[[#This Row],[date]])</f>
        <v>2019</v>
      </c>
      <c r="E382" s="30">
        <v>10123</v>
      </c>
      <c r="F382" s="30">
        <v>2.9413888888888882</v>
      </c>
      <c r="G382" s="30">
        <v>7.7054999999999989</v>
      </c>
      <c r="H382" s="30">
        <v>2.9413888888888882</v>
      </c>
      <c r="I382" s="30">
        <v>1.345277777777778</v>
      </c>
      <c r="J382" s="30">
        <v>6.5343199999999992</v>
      </c>
      <c r="K382" s="30">
        <f>Table2[[#This Row],[km]]/Table2[[#This Row],[steps]]*1000*3.28084</f>
        <v>2.4973340531463002</v>
      </c>
      <c r="L382" s="31">
        <f>IF(Table2[[#This Row],[km_walking]]&gt;3,Table2[[#This Row],[km_walking]]/Table2[[#This Row],[hours_walking]],"")</f>
        <v>4.8572273384265934</v>
      </c>
      <c r="M382" s="30">
        <f t="shared" si="30"/>
        <v>1</v>
      </c>
      <c r="N382" s="30">
        <f t="shared" si="26"/>
        <v>0</v>
      </c>
      <c r="O382" s="30">
        <f t="shared" si="28"/>
        <v>0</v>
      </c>
      <c r="P382" s="30">
        <f>IFERROR(IF(Table2[[#This Row],[break]]=0,0,P381+1),1)</f>
        <v>0</v>
      </c>
      <c r="Q382" s="30">
        <f t="shared" si="27"/>
        <v>0</v>
      </c>
      <c r="R382" s="30" t="str">
        <f>TEXT(Table2[[#This Row],[date]],"dd-mmm-yyyy")</f>
        <v>16-Jan-2019</v>
      </c>
    </row>
    <row r="383" spans="1:18" x14ac:dyDescent="0.25">
      <c r="A383" s="27">
        <v>43482</v>
      </c>
      <c r="B383" s="6" t="str">
        <f t="shared" si="29"/>
        <v>17 Thu</v>
      </c>
      <c r="C383" s="6" t="str">
        <f>TEXT(Table2[[#This Row],[date]],"mmm")</f>
        <v>Jan</v>
      </c>
      <c r="D383" s="30">
        <f>YEAR(Table2[[#This Row],[date]])</f>
        <v>2019</v>
      </c>
      <c r="E383" s="30">
        <v>7072</v>
      </c>
      <c r="F383" s="30">
        <v>2.5086111111111111</v>
      </c>
      <c r="G383" s="30">
        <v>5.2824679999999997</v>
      </c>
      <c r="H383" s="30">
        <v>2.5086111111111111</v>
      </c>
      <c r="I383" s="30">
        <v>0.87333333333333341</v>
      </c>
      <c r="J383" s="30">
        <v>3.9305379999999999</v>
      </c>
      <c r="K383" s="30">
        <f>Table2[[#This Row],[km]]/Table2[[#This Row],[steps]]*1000*3.28084</f>
        <v>2.4506408813800906</v>
      </c>
      <c r="L383" s="31">
        <f>IF(Table2[[#This Row],[km_walking]]&gt;3,Table2[[#This Row],[km_walking]]/Table2[[#This Row],[hours_walking]],"")</f>
        <v>4.500616030534351</v>
      </c>
      <c r="M383" s="30">
        <f t="shared" si="30"/>
        <v>0</v>
      </c>
      <c r="N383" s="30">
        <f t="shared" si="26"/>
        <v>0</v>
      </c>
      <c r="O383" s="30">
        <f t="shared" si="28"/>
        <v>0</v>
      </c>
      <c r="P383" s="30">
        <f>IFERROR(IF(Table2[[#This Row],[break]]=0,0,P382+1),1)</f>
        <v>0</v>
      </c>
      <c r="Q383" s="30">
        <f t="shared" si="27"/>
        <v>0</v>
      </c>
      <c r="R383" s="30" t="str">
        <f>TEXT(Table2[[#This Row],[date]],"dd-mmm-yyyy")</f>
        <v>17-Jan-2019</v>
      </c>
    </row>
    <row r="384" spans="1:18" x14ac:dyDescent="0.25">
      <c r="A384" s="27">
        <v>43483</v>
      </c>
      <c r="B384" s="6" t="str">
        <f t="shared" si="29"/>
        <v>18 Fri</v>
      </c>
      <c r="C384" s="6" t="str">
        <f>TEXT(Table2[[#This Row],[date]],"mmm")</f>
        <v>Jan</v>
      </c>
      <c r="D384" s="30">
        <f>YEAR(Table2[[#This Row],[date]])</f>
        <v>2019</v>
      </c>
      <c r="E384" s="30">
        <v>5339</v>
      </c>
      <c r="F384" s="30">
        <v>2.097777777777778</v>
      </c>
      <c r="G384" s="30">
        <v>3.9457140000000002</v>
      </c>
      <c r="H384" s="30">
        <v>2.097777777777778</v>
      </c>
      <c r="I384" s="30">
        <v>0.83805555555555544</v>
      </c>
      <c r="J384" s="30">
        <v>3.155484</v>
      </c>
      <c r="K384" s="30">
        <f>Table2[[#This Row],[km]]/Table2[[#This Row],[steps]]*1000*3.28084</f>
        <v>2.4246593593856529</v>
      </c>
      <c r="L384" s="31">
        <f>IF(Table2[[#This Row],[km_walking]]&gt;3,Table2[[#This Row],[km_walking]]/Table2[[#This Row],[hours_walking]],"")</f>
        <v>3.7652444149817703</v>
      </c>
      <c r="M384" s="30">
        <f t="shared" si="30"/>
        <v>0</v>
      </c>
      <c r="N384" s="30">
        <f t="shared" si="26"/>
        <v>0</v>
      </c>
      <c r="O384" s="30">
        <f t="shared" si="28"/>
        <v>0</v>
      </c>
      <c r="P384" s="30">
        <f>IFERROR(IF(Table2[[#This Row],[break]]=0,0,P383+1),1)</f>
        <v>0</v>
      </c>
      <c r="Q384" s="30">
        <f t="shared" si="27"/>
        <v>0</v>
      </c>
      <c r="R384" s="30" t="str">
        <f>TEXT(Table2[[#This Row],[date]],"dd-mmm-yyyy")</f>
        <v>18-Jan-2019</v>
      </c>
    </row>
    <row r="385" spans="1:18" x14ac:dyDescent="0.25">
      <c r="A385" s="27">
        <v>43484</v>
      </c>
      <c r="B385" s="6" t="str">
        <f t="shared" si="29"/>
        <v>19 Sat</v>
      </c>
      <c r="C385" s="6" t="str">
        <f>TEXT(Table2[[#This Row],[date]],"mmm")</f>
        <v>Jan</v>
      </c>
      <c r="D385" s="30">
        <f>YEAR(Table2[[#This Row],[date]])</f>
        <v>2019</v>
      </c>
      <c r="E385" s="30">
        <v>5860</v>
      </c>
      <c r="F385" s="30">
        <v>2.370833333333334</v>
      </c>
      <c r="G385" s="30">
        <v>3.823645</v>
      </c>
      <c r="H385" s="30">
        <v>2.485555555555556</v>
      </c>
      <c r="I385" s="30">
        <v>0.49083333333333329</v>
      </c>
      <c r="J385" s="30">
        <v>1.7794650000000001</v>
      </c>
      <c r="K385" s="30">
        <f>Table2[[#This Row],[km]]/Table2[[#This Row],[steps]]*1000*3.28084</f>
        <v>2.1407453006484642</v>
      </c>
      <c r="L385" s="31" t="str">
        <f>IF(Table2[[#This Row],[km_walking]]&gt;3,Table2[[#This Row],[km_walking]]/Table2[[#This Row],[hours_walking]],"")</f>
        <v/>
      </c>
      <c r="M385" s="30">
        <f t="shared" si="30"/>
        <v>0</v>
      </c>
      <c r="N385" s="30">
        <f t="shared" si="26"/>
        <v>0</v>
      </c>
      <c r="O385" s="30">
        <f t="shared" si="28"/>
        <v>0</v>
      </c>
      <c r="P385" s="30">
        <f>IFERROR(IF(Table2[[#This Row],[break]]=0,0,P384+1),1)</f>
        <v>0</v>
      </c>
      <c r="Q385" s="30">
        <f t="shared" si="27"/>
        <v>0</v>
      </c>
      <c r="R385" s="30" t="str">
        <f>TEXT(Table2[[#This Row],[date]],"dd-mmm-yyyy")</f>
        <v>19-Jan-2019</v>
      </c>
    </row>
    <row r="386" spans="1:18" x14ac:dyDescent="0.25">
      <c r="A386" s="27">
        <v>43485</v>
      </c>
      <c r="B386" s="6" t="str">
        <f t="shared" si="29"/>
        <v>20 Sun</v>
      </c>
      <c r="C386" s="6" t="str">
        <f>TEXT(Table2[[#This Row],[date]],"mmm")</f>
        <v>Jan</v>
      </c>
      <c r="D386" s="30">
        <f>YEAR(Table2[[#This Row],[date]])</f>
        <v>2019</v>
      </c>
      <c r="E386" s="30">
        <v>8669</v>
      </c>
      <c r="F386" s="30">
        <v>3.2155555555555559</v>
      </c>
      <c r="G386" s="30">
        <v>5.2148370000000011</v>
      </c>
      <c r="H386" s="30">
        <v>3.2155555555555559</v>
      </c>
      <c r="I386" s="30">
        <v>0.81861111111111118</v>
      </c>
      <c r="J386" s="30">
        <v>2.4028100000000001</v>
      </c>
      <c r="K386" s="30">
        <f>Table2[[#This Row],[km]]/Table2[[#This Row],[steps]]*1000*3.28084</f>
        <v>1.9735893209228288</v>
      </c>
      <c r="L386" s="31" t="str">
        <f>IF(Table2[[#This Row],[km_walking]]&gt;3,Table2[[#This Row],[km_walking]]/Table2[[#This Row],[hours_walking]],"")</f>
        <v/>
      </c>
      <c r="M386" s="30">
        <f t="shared" si="30"/>
        <v>0</v>
      </c>
      <c r="N386" s="30">
        <f t="shared" ref="N386:N449" si="31">IF(E386&gt;=20000,1,0)</f>
        <v>0</v>
      </c>
      <c r="O386" s="30">
        <f t="shared" si="28"/>
        <v>0</v>
      </c>
      <c r="P386" s="30">
        <f>IFERROR(IF(Table2[[#This Row],[break]]=0,0,P385+1),1)</f>
        <v>0</v>
      </c>
      <c r="Q386" s="30">
        <f t="shared" ref="Q386:Q449" si="32">IFERROR(IF(J386/I386&gt;5,1,0),0)</f>
        <v>0</v>
      </c>
      <c r="R386" s="30" t="str">
        <f>TEXT(Table2[[#This Row],[date]],"dd-mmm-yyyy")</f>
        <v>20-Jan-2019</v>
      </c>
    </row>
    <row r="387" spans="1:18" x14ac:dyDescent="0.25">
      <c r="A387" s="27">
        <v>43486</v>
      </c>
      <c r="B387" s="6" t="str">
        <f t="shared" si="29"/>
        <v>21 Mon</v>
      </c>
      <c r="C387" s="6" t="str">
        <f>TEXT(Table2[[#This Row],[date]],"mmm")</f>
        <v>Jan</v>
      </c>
      <c r="D387" s="30">
        <f>YEAR(Table2[[#This Row],[date]])</f>
        <v>2019</v>
      </c>
      <c r="E387" s="30">
        <v>3570</v>
      </c>
      <c r="F387" s="30">
        <v>2.750833333333333</v>
      </c>
      <c r="G387" s="30">
        <v>2.4301126000000002</v>
      </c>
      <c r="H387" s="30">
        <v>2.750833333333333</v>
      </c>
      <c r="I387" s="30">
        <v>0.28305555555555562</v>
      </c>
      <c r="J387" s="30">
        <v>1.072187</v>
      </c>
      <c r="K387" s="30">
        <f>Table2[[#This Row],[km]]/Table2[[#This Row],[steps]]*1000*3.28084</f>
        <v>2.2332802864380956</v>
      </c>
      <c r="L387" s="31" t="str">
        <f>IF(Table2[[#This Row],[km_walking]]&gt;3,Table2[[#This Row],[km_walking]]/Table2[[#This Row],[hours_walking]],"")</f>
        <v/>
      </c>
      <c r="M387" s="30">
        <f t="shared" si="30"/>
        <v>0</v>
      </c>
      <c r="N387" s="30">
        <f t="shared" si="31"/>
        <v>0</v>
      </c>
      <c r="O387" s="30">
        <f t="shared" si="28"/>
        <v>0</v>
      </c>
      <c r="P387" s="30">
        <f>IFERROR(IF(Table2[[#This Row],[break]]=0,0,P386+1),1)</f>
        <v>0</v>
      </c>
      <c r="Q387" s="30">
        <f t="shared" si="32"/>
        <v>0</v>
      </c>
      <c r="R387" s="30" t="str">
        <f>TEXT(Table2[[#This Row],[date]],"dd-mmm-yyyy")</f>
        <v>21-Jan-2019</v>
      </c>
    </row>
    <row r="388" spans="1:18" x14ac:dyDescent="0.25">
      <c r="A388" s="27">
        <v>43487</v>
      </c>
      <c r="B388" s="6" t="str">
        <f t="shared" si="29"/>
        <v>22 Tue</v>
      </c>
      <c r="C388" s="6" t="str">
        <f>TEXT(Table2[[#This Row],[date]],"mmm")</f>
        <v>Jan</v>
      </c>
      <c r="D388" s="30">
        <f>YEAR(Table2[[#This Row],[date]])</f>
        <v>2019</v>
      </c>
      <c r="E388" s="30">
        <v>6931</v>
      </c>
      <c r="F388" s="30">
        <v>2.9458333333333329</v>
      </c>
      <c r="G388" s="30">
        <v>5.136318000000001</v>
      </c>
      <c r="H388" s="30">
        <v>3.0105555555555559</v>
      </c>
      <c r="I388" s="30">
        <v>0.92111111111111121</v>
      </c>
      <c r="J388" s="30">
        <v>3.6595080000000002</v>
      </c>
      <c r="K388" s="30">
        <f>Table2[[#This Row],[km]]/Table2[[#This Row],[steps]]*1000*3.28084</f>
        <v>2.4313140307488101</v>
      </c>
      <c r="L388" s="31">
        <f>IF(Table2[[#This Row],[km_walking]]&gt;3,Table2[[#This Row],[km_walking]]/Table2[[#This Row],[hours_walking]],"")</f>
        <v>3.9729278648974664</v>
      </c>
      <c r="M388" s="30">
        <f t="shared" si="30"/>
        <v>0</v>
      </c>
      <c r="N388" s="30">
        <f t="shared" si="31"/>
        <v>0</v>
      </c>
      <c r="O388" s="30">
        <f t="shared" si="28"/>
        <v>0</v>
      </c>
      <c r="P388" s="30">
        <f>IFERROR(IF(Table2[[#This Row],[break]]=0,0,P387+1),1)</f>
        <v>0</v>
      </c>
      <c r="Q388" s="30">
        <f t="shared" si="32"/>
        <v>0</v>
      </c>
      <c r="R388" s="30" t="str">
        <f>TEXT(Table2[[#This Row],[date]],"dd-mmm-yyyy")</f>
        <v>22-Jan-2019</v>
      </c>
    </row>
    <row r="389" spans="1:18" x14ac:dyDescent="0.25">
      <c r="A389" s="27">
        <v>43488</v>
      </c>
      <c r="B389" s="6" t="str">
        <f t="shared" si="29"/>
        <v>23 Wed</v>
      </c>
      <c r="C389" s="6" t="str">
        <f>TEXT(Table2[[#This Row],[date]],"mmm")</f>
        <v>Jan</v>
      </c>
      <c r="D389" s="30">
        <f>YEAR(Table2[[#This Row],[date]])</f>
        <v>2019</v>
      </c>
      <c r="E389" s="30">
        <v>6985</v>
      </c>
      <c r="F389" s="30">
        <v>3.0711111111111111</v>
      </c>
      <c r="G389" s="30">
        <v>4.8890271000000007</v>
      </c>
      <c r="H389" s="30">
        <v>3.1575000000000002</v>
      </c>
      <c r="I389" s="30">
        <v>0.72444444444444445</v>
      </c>
      <c r="J389" s="30">
        <v>2.7770261000000001</v>
      </c>
      <c r="K389" s="30">
        <f>Table2[[#This Row],[km]]/Table2[[#This Row],[steps]]*1000*3.28084</f>
        <v>2.2963658798516824</v>
      </c>
      <c r="L389" s="31" t="str">
        <f>IF(Table2[[#This Row],[km_walking]]&gt;3,Table2[[#This Row],[km_walking]]/Table2[[#This Row],[hours_walking]],"")</f>
        <v/>
      </c>
      <c r="M389" s="30">
        <f t="shared" si="30"/>
        <v>0</v>
      </c>
      <c r="N389" s="30">
        <f t="shared" si="31"/>
        <v>0</v>
      </c>
      <c r="O389" s="30">
        <f t="shared" si="28"/>
        <v>0</v>
      </c>
      <c r="P389" s="30">
        <f>IFERROR(IF(Table2[[#This Row],[break]]=0,0,P388+1),1)</f>
        <v>0</v>
      </c>
      <c r="Q389" s="30">
        <f t="shared" si="32"/>
        <v>0</v>
      </c>
      <c r="R389" s="30" t="str">
        <f>TEXT(Table2[[#This Row],[date]],"dd-mmm-yyyy")</f>
        <v>23-Jan-2019</v>
      </c>
    </row>
    <row r="390" spans="1:18" x14ac:dyDescent="0.25">
      <c r="A390" s="27">
        <v>43489</v>
      </c>
      <c r="B390" s="6" t="str">
        <f t="shared" si="29"/>
        <v>24 Thu</v>
      </c>
      <c r="C390" s="6" t="str">
        <f>TEXT(Table2[[#This Row],[date]],"mmm")</f>
        <v>Jan</v>
      </c>
      <c r="D390" s="30">
        <f>YEAR(Table2[[#This Row],[date]])</f>
        <v>2019</v>
      </c>
      <c r="E390" s="30">
        <v>6695</v>
      </c>
      <c r="F390" s="30">
        <v>3.3752777777777778</v>
      </c>
      <c r="G390" s="30">
        <v>4.5724769999999992</v>
      </c>
      <c r="H390" s="30">
        <v>3.3752777777777778</v>
      </c>
      <c r="I390" s="30">
        <v>0.64277777777777767</v>
      </c>
      <c r="J390" s="30">
        <v>2.4705379999999999</v>
      </c>
      <c r="K390" s="30">
        <f>Table2[[#This Row],[km]]/Table2[[#This Row],[steps]]*1000*3.28084</f>
        <v>2.2407117909902907</v>
      </c>
      <c r="L390" s="31" t="str">
        <f>IF(Table2[[#This Row],[km_walking]]&gt;3,Table2[[#This Row],[km_walking]]/Table2[[#This Row],[hours_walking]],"")</f>
        <v/>
      </c>
      <c r="M390" s="30">
        <f t="shared" si="30"/>
        <v>0</v>
      </c>
      <c r="N390" s="30">
        <f t="shared" si="31"/>
        <v>0</v>
      </c>
      <c r="O390" s="30">
        <f t="shared" ref="O390:O453" si="33">IF(E390&lt;3000,1,0)</f>
        <v>0</v>
      </c>
      <c r="P390" s="30">
        <f>IFERROR(IF(Table2[[#This Row],[break]]=0,0,P389+1),1)</f>
        <v>0</v>
      </c>
      <c r="Q390" s="30">
        <f t="shared" si="32"/>
        <v>0</v>
      </c>
      <c r="R390" s="30" t="str">
        <f>TEXT(Table2[[#This Row],[date]],"dd-mmm-yyyy")</f>
        <v>24-Jan-2019</v>
      </c>
    </row>
    <row r="391" spans="1:18" x14ac:dyDescent="0.25">
      <c r="A391" s="27">
        <v>43490</v>
      </c>
      <c r="B391" s="6" t="str">
        <f t="shared" ref="B391:B454" si="34">TEXT(A391,"dd ddd")</f>
        <v>25 Fri</v>
      </c>
      <c r="C391" s="6" t="str">
        <f>TEXT(Table2[[#This Row],[date]],"mmm")</f>
        <v>Jan</v>
      </c>
      <c r="D391" s="30">
        <f>YEAR(Table2[[#This Row],[date]])</f>
        <v>2019</v>
      </c>
      <c r="E391" s="30">
        <v>7119</v>
      </c>
      <c r="F391" s="30">
        <v>2.5708333333333342</v>
      </c>
      <c r="G391" s="30">
        <v>5.0054569999999989</v>
      </c>
      <c r="H391" s="30">
        <v>2.5708333333333342</v>
      </c>
      <c r="I391" s="30">
        <v>0.71416666666666662</v>
      </c>
      <c r="J391" s="30">
        <v>2.9094690000000001</v>
      </c>
      <c r="K391" s="30">
        <f>Table2[[#This Row],[km]]/Table2[[#This Row],[steps]]*1000*3.28084</f>
        <v>2.3067992054895345</v>
      </c>
      <c r="L391" s="31" t="str">
        <f>IF(Table2[[#This Row],[km_walking]]&gt;3,Table2[[#This Row],[km_walking]]/Table2[[#This Row],[hours_walking]],"")</f>
        <v/>
      </c>
      <c r="M391" s="30">
        <f t="shared" ref="M391:M454" si="35">IF(E391&gt;=10000,1,0)</f>
        <v>0</v>
      </c>
      <c r="N391" s="30">
        <f t="shared" si="31"/>
        <v>0</v>
      </c>
      <c r="O391" s="30">
        <f t="shared" si="33"/>
        <v>0</v>
      </c>
      <c r="P391" s="30">
        <f>IFERROR(IF(Table2[[#This Row],[break]]=0,0,P390+1),1)</f>
        <v>0</v>
      </c>
      <c r="Q391" s="30">
        <f t="shared" si="32"/>
        <v>0</v>
      </c>
      <c r="R391" s="30" t="str">
        <f>TEXT(Table2[[#This Row],[date]],"dd-mmm-yyyy")</f>
        <v>25-Jan-2019</v>
      </c>
    </row>
    <row r="392" spans="1:18" x14ac:dyDescent="0.25">
      <c r="A392" s="27">
        <v>43491</v>
      </c>
      <c r="B392" s="6" t="str">
        <f t="shared" si="34"/>
        <v>26 Sat</v>
      </c>
      <c r="C392" s="6" t="str">
        <f>TEXT(Table2[[#This Row],[date]],"mmm")</f>
        <v>Jan</v>
      </c>
      <c r="D392" s="30">
        <f>YEAR(Table2[[#This Row],[date]])</f>
        <v>2019</v>
      </c>
      <c r="E392" s="30">
        <v>18106</v>
      </c>
      <c r="F392" s="30">
        <v>4.6441666666666661</v>
      </c>
      <c r="G392" s="30">
        <v>11.652091</v>
      </c>
      <c r="H392" s="30">
        <v>4.6441666666666661</v>
      </c>
      <c r="I392" s="30">
        <v>2.3374999999999999</v>
      </c>
      <c r="J392" s="30">
        <v>9.1374589999999998</v>
      </c>
      <c r="K392" s="30">
        <f>Table2[[#This Row],[km]]/Table2[[#This Row],[steps]]*1000*3.28084</f>
        <v>2.1113799975941676</v>
      </c>
      <c r="L392" s="31">
        <f>IF(Table2[[#This Row],[km_walking]]&gt;3,Table2[[#This Row],[km_walking]]/Table2[[#This Row],[hours_walking]],"")</f>
        <v>3.9090733689839574</v>
      </c>
      <c r="M392" s="30">
        <f t="shared" si="35"/>
        <v>1</v>
      </c>
      <c r="N392" s="30">
        <f t="shared" si="31"/>
        <v>0</v>
      </c>
      <c r="O392" s="30">
        <f t="shared" si="33"/>
        <v>0</v>
      </c>
      <c r="P392" s="30">
        <f>IFERROR(IF(Table2[[#This Row],[break]]=0,0,P391+1),1)</f>
        <v>0</v>
      </c>
      <c r="Q392" s="30">
        <f t="shared" si="32"/>
        <v>0</v>
      </c>
      <c r="R392" s="30" t="str">
        <f>TEXT(Table2[[#This Row],[date]],"dd-mmm-yyyy")</f>
        <v>26-Jan-2019</v>
      </c>
    </row>
    <row r="393" spans="1:18" x14ac:dyDescent="0.25">
      <c r="A393" s="27">
        <v>43492</v>
      </c>
      <c r="B393" s="6" t="str">
        <f t="shared" si="34"/>
        <v>27 Sun</v>
      </c>
      <c r="C393" s="6" t="str">
        <f>TEXT(Table2[[#This Row],[date]],"mmm")</f>
        <v>Jan</v>
      </c>
      <c r="D393" s="30">
        <f>YEAR(Table2[[#This Row],[date]])</f>
        <v>2019</v>
      </c>
      <c r="E393" s="30">
        <v>16938</v>
      </c>
      <c r="F393" s="30">
        <v>4.5102777777777776</v>
      </c>
      <c r="G393" s="30">
        <v>11.3596118</v>
      </c>
      <c r="H393" s="30">
        <v>4.5102777777777776</v>
      </c>
      <c r="I393" s="30">
        <v>2.431111111111111</v>
      </c>
      <c r="J393" s="30">
        <v>9.3151840000000004</v>
      </c>
      <c r="K393" s="30">
        <f>Table2[[#This Row],[km]]/Table2[[#This Row],[steps]]*1000*3.28084</f>
        <v>2.2003228703454956</v>
      </c>
      <c r="L393" s="31">
        <f>IF(Table2[[#This Row],[km_walking]]&gt;3,Table2[[#This Row],[km_walking]]/Table2[[#This Row],[hours_walking]],"")</f>
        <v>3.8316570383912252</v>
      </c>
      <c r="M393" s="30">
        <f t="shared" si="35"/>
        <v>1</v>
      </c>
      <c r="N393" s="30">
        <f t="shared" si="31"/>
        <v>0</v>
      </c>
      <c r="O393" s="30">
        <f t="shared" si="33"/>
        <v>0</v>
      </c>
      <c r="P393" s="30">
        <f>IFERROR(IF(Table2[[#This Row],[break]]=0,0,P392+1),1)</f>
        <v>0</v>
      </c>
      <c r="Q393" s="30">
        <f t="shared" si="32"/>
        <v>0</v>
      </c>
      <c r="R393" s="30" t="str">
        <f>TEXT(Table2[[#This Row],[date]],"dd-mmm-yyyy")</f>
        <v>27-Jan-2019</v>
      </c>
    </row>
    <row r="394" spans="1:18" x14ac:dyDescent="0.25">
      <c r="A394" s="27">
        <v>43493</v>
      </c>
      <c r="B394" s="6" t="str">
        <f t="shared" si="34"/>
        <v>28 Mon</v>
      </c>
      <c r="C394" s="6" t="str">
        <f>TEXT(Table2[[#This Row],[date]],"mmm")</f>
        <v>Jan</v>
      </c>
      <c r="D394" s="30">
        <f>YEAR(Table2[[#This Row],[date]])</f>
        <v>2019</v>
      </c>
      <c r="E394" s="30">
        <v>8843</v>
      </c>
      <c r="F394" s="30">
        <v>2.5472222222222221</v>
      </c>
      <c r="G394" s="30">
        <v>5.9082189999999999</v>
      </c>
      <c r="H394" s="30">
        <v>2.571944444444445</v>
      </c>
      <c r="I394" s="30">
        <v>1.164722222222222</v>
      </c>
      <c r="J394" s="30">
        <v>3.931789999999999</v>
      </c>
      <c r="K394" s="30">
        <f>Table2[[#This Row],[km]]/Table2[[#This Row],[steps]]*1000*3.28084</f>
        <v>2.1920073757729281</v>
      </c>
      <c r="L394" s="31">
        <f>IF(Table2[[#This Row],[km_walking]]&gt;3,Table2[[#This Row],[km_walking]]/Table2[[#This Row],[hours_walking]],"")</f>
        <v>3.3757319341760073</v>
      </c>
      <c r="M394" s="30">
        <f t="shared" si="35"/>
        <v>0</v>
      </c>
      <c r="N394" s="30">
        <f t="shared" si="31"/>
        <v>0</v>
      </c>
      <c r="O394" s="30">
        <f t="shared" si="33"/>
        <v>0</v>
      </c>
      <c r="P394" s="30">
        <f>IFERROR(IF(Table2[[#This Row],[break]]=0,0,P393+1),1)</f>
        <v>0</v>
      </c>
      <c r="Q394" s="30">
        <f t="shared" si="32"/>
        <v>0</v>
      </c>
      <c r="R394" s="30" t="str">
        <f>TEXT(Table2[[#This Row],[date]],"dd-mmm-yyyy")</f>
        <v>28-Jan-2019</v>
      </c>
    </row>
    <row r="395" spans="1:18" x14ac:dyDescent="0.25">
      <c r="A395" s="27">
        <v>43494</v>
      </c>
      <c r="B395" s="6" t="str">
        <f t="shared" si="34"/>
        <v>29 Tue</v>
      </c>
      <c r="C395" s="6" t="str">
        <f>TEXT(Table2[[#This Row],[date]],"mmm")</f>
        <v>Jan</v>
      </c>
      <c r="D395" s="30">
        <f>YEAR(Table2[[#This Row],[date]])</f>
        <v>2019</v>
      </c>
      <c r="E395" s="30">
        <v>9143</v>
      </c>
      <c r="F395" s="30">
        <v>2.9686111111111111</v>
      </c>
      <c r="G395" s="30">
        <v>6.0530500000000007</v>
      </c>
      <c r="H395" s="30">
        <v>2.9686111111111111</v>
      </c>
      <c r="I395" s="30">
        <v>1.134166666666667</v>
      </c>
      <c r="J395" s="30">
        <v>3.33508</v>
      </c>
      <c r="K395" s="30">
        <f>Table2[[#This Row],[km]]/Table2[[#This Row],[steps]]*1000*3.28084</f>
        <v>2.1720538731269823</v>
      </c>
      <c r="L395" s="31">
        <f>IF(Table2[[#This Row],[km_walking]]&gt;3,Table2[[#This Row],[km_walking]]/Table2[[#This Row],[hours_walking]],"")</f>
        <v>2.9405554739162372</v>
      </c>
      <c r="M395" s="30">
        <f t="shared" si="35"/>
        <v>0</v>
      </c>
      <c r="N395" s="30">
        <f t="shared" si="31"/>
        <v>0</v>
      </c>
      <c r="O395" s="30">
        <f t="shared" si="33"/>
        <v>0</v>
      </c>
      <c r="P395" s="30">
        <f>IFERROR(IF(Table2[[#This Row],[break]]=0,0,P394+1),1)</f>
        <v>0</v>
      </c>
      <c r="Q395" s="30">
        <f t="shared" si="32"/>
        <v>0</v>
      </c>
      <c r="R395" s="30" t="str">
        <f>TEXT(Table2[[#This Row],[date]],"dd-mmm-yyyy")</f>
        <v>29-Jan-2019</v>
      </c>
    </row>
    <row r="396" spans="1:18" x14ac:dyDescent="0.25">
      <c r="A396" s="27">
        <v>43495</v>
      </c>
      <c r="B396" s="6" t="str">
        <f t="shared" si="34"/>
        <v>30 Wed</v>
      </c>
      <c r="C396" s="6" t="str">
        <f>TEXT(Table2[[#This Row],[date]],"mmm")</f>
        <v>Jan</v>
      </c>
      <c r="D396" s="30">
        <f>YEAR(Table2[[#This Row],[date]])</f>
        <v>2019</v>
      </c>
      <c r="E396" s="30">
        <v>7856</v>
      </c>
      <c r="F396" s="30">
        <v>2.3277777777777771</v>
      </c>
      <c r="G396" s="30">
        <v>5.36836</v>
      </c>
      <c r="H396" s="30">
        <v>2.3277777777777771</v>
      </c>
      <c r="I396" s="30">
        <v>0.78277777777777779</v>
      </c>
      <c r="J396" s="30">
        <v>3.27786</v>
      </c>
      <c r="K396" s="30">
        <f>Table2[[#This Row],[km]]/Table2[[#This Row],[steps]]*1000*3.28084</f>
        <v>2.2419463114052953</v>
      </c>
      <c r="L396" s="31">
        <f>IF(Table2[[#This Row],[km_walking]]&gt;3,Table2[[#This Row],[km_walking]]/Table2[[#This Row],[hours_walking]],"")</f>
        <v>4.1874719659332857</v>
      </c>
      <c r="M396" s="30">
        <f t="shared" si="35"/>
        <v>0</v>
      </c>
      <c r="N396" s="30">
        <f t="shared" si="31"/>
        <v>0</v>
      </c>
      <c r="O396" s="30">
        <f t="shared" si="33"/>
        <v>0</v>
      </c>
      <c r="P396" s="30">
        <f>IFERROR(IF(Table2[[#This Row],[break]]=0,0,P395+1),1)</f>
        <v>0</v>
      </c>
      <c r="Q396" s="30">
        <f t="shared" si="32"/>
        <v>0</v>
      </c>
      <c r="R396" s="30" t="str">
        <f>TEXT(Table2[[#This Row],[date]],"dd-mmm-yyyy")</f>
        <v>30-Jan-2019</v>
      </c>
    </row>
    <row r="397" spans="1:18" x14ac:dyDescent="0.25">
      <c r="A397" s="27">
        <v>43496</v>
      </c>
      <c r="B397" s="6" t="str">
        <f t="shared" si="34"/>
        <v>31 Thu</v>
      </c>
      <c r="C397" s="6" t="str">
        <f>TEXT(Table2[[#This Row],[date]],"mmm")</f>
        <v>Jan</v>
      </c>
      <c r="D397" s="30">
        <f>YEAR(Table2[[#This Row],[date]])</f>
        <v>2019</v>
      </c>
      <c r="E397" s="30">
        <v>12991</v>
      </c>
      <c r="F397" s="30">
        <v>3.628055555555556</v>
      </c>
      <c r="G397" s="30">
        <v>8.8134409999999974</v>
      </c>
      <c r="H397" s="30">
        <v>3.628055555555556</v>
      </c>
      <c r="I397" s="30">
        <v>2.0061111111111112</v>
      </c>
      <c r="J397" s="30">
        <v>6.5328210000000011</v>
      </c>
      <c r="K397" s="30">
        <f>Table2[[#This Row],[km]]/Table2[[#This Row],[steps]]*1000*3.28084</f>
        <v>2.2258093888415047</v>
      </c>
      <c r="L397" s="31">
        <f>IF(Table2[[#This Row],[km_walking]]&gt;3,Table2[[#This Row],[km_walking]]/Table2[[#This Row],[hours_walking]],"")</f>
        <v>3.2564602049293829</v>
      </c>
      <c r="M397" s="30">
        <f t="shared" si="35"/>
        <v>1</v>
      </c>
      <c r="N397" s="30">
        <f t="shared" si="31"/>
        <v>0</v>
      </c>
      <c r="O397" s="30">
        <f t="shared" si="33"/>
        <v>0</v>
      </c>
      <c r="P397" s="30">
        <f>IFERROR(IF(Table2[[#This Row],[break]]=0,0,P396+1),1)</f>
        <v>0</v>
      </c>
      <c r="Q397" s="30">
        <f t="shared" si="32"/>
        <v>0</v>
      </c>
      <c r="R397" s="30" t="str">
        <f>TEXT(Table2[[#This Row],[date]],"dd-mmm-yyyy")</f>
        <v>31-Jan-2019</v>
      </c>
    </row>
    <row r="398" spans="1:18" x14ac:dyDescent="0.25">
      <c r="A398" s="27">
        <v>43497</v>
      </c>
      <c r="B398" s="6" t="str">
        <f t="shared" si="34"/>
        <v>01 Fri</v>
      </c>
      <c r="C398" s="6" t="str">
        <f>TEXT(Table2[[#This Row],[date]],"mmm")</f>
        <v>Feb</v>
      </c>
      <c r="D398" s="30">
        <f>YEAR(Table2[[#This Row],[date]])</f>
        <v>2019</v>
      </c>
      <c r="E398" s="30">
        <v>9555</v>
      </c>
      <c r="F398" s="30">
        <v>2.5163888888888888</v>
      </c>
      <c r="G398" s="30">
        <v>6.4282849999999989</v>
      </c>
      <c r="H398" s="30">
        <v>2.5163888888888888</v>
      </c>
      <c r="I398" s="30">
        <v>1.144722222222222</v>
      </c>
      <c r="J398" s="30">
        <v>4.3274549999999996</v>
      </c>
      <c r="K398" s="30">
        <f>Table2[[#This Row],[km]]/Table2[[#This Row],[steps]]*1000*3.28084</f>
        <v>2.2072396189848242</v>
      </c>
      <c r="L398" s="31">
        <f>IF(Table2[[#This Row],[km_walking]]&gt;3,Table2[[#This Row],[km_walking]]/Table2[[#This Row],[hours_walking]],"")</f>
        <v>3.7803537976219368</v>
      </c>
      <c r="M398" s="30">
        <f t="shared" si="35"/>
        <v>0</v>
      </c>
      <c r="N398" s="30">
        <f t="shared" si="31"/>
        <v>0</v>
      </c>
      <c r="O398" s="30">
        <f t="shared" si="33"/>
        <v>0</v>
      </c>
      <c r="P398" s="30">
        <f>IFERROR(IF(Table2[[#This Row],[break]]=0,0,P397+1),1)</f>
        <v>0</v>
      </c>
      <c r="Q398" s="30">
        <f t="shared" si="32"/>
        <v>0</v>
      </c>
      <c r="R398" s="30" t="str">
        <f>TEXT(Table2[[#This Row],[date]],"dd-mmm-yyyy")</f>
        <v>01-Feb-2019</v>
      </c>
    </row>
    <row r="399" spans="1:18" x14ac:dyDescent="0.25">
      <c r="A399" s="27">
        <v>43498</v>
      </c>
      <c r="B399" s="6" t="str">
        <f t="shared" si="34"/>
        <v>02 Sat</v>
      </c>
      <c r="C399" s="6" t="str">
        <f>TEXT(Table2[[#This Row],[date]],"mmm")</f>
        <v>Feb</v>
      </c>
      <c r="D399" s="30">
        <f>YEAR(Table2[[#This Row],[date]])</f>
        <v>2019</v>
      </c>
      <c r="E399" s="30">
        <v>14557</v>
      </c>
      <c r="F399" s="30">
        <v>3.658611111111111</v>
      </c>
      <c r="G399" s="30">
        <v>10.158004999999999</v>
      </c>
      <c r="H399" s="30">
        <v>3.658611111111111</v>
      </c>
      <c r="I399" s="30">
        <v>2.6438888888888901</v>
      </c>
      <c r="J399" s="30">
        <v>9.1891350000000003</v>
      </c>
      <c r="K399" s="30">
        <f>Table2[[#This Row],[km]]/Table2[[#This Row],[steps]]*1000*3.28084</f>
        <v>2.2893995414027613</v>
      </c>
      <c r="L399" s="31">
        <f>IF(Table2[[#This Row],[km_walking]]&gt;3,Table2[[#This Row],[km_walking]]/Table2[[#This Row],[hours_walking]],"")</f>
        <v>3.4756131540239532</v>
      </c>
      <c r="M399" s="30">
        <f t="shared" si="35"/>
        <v>1</v>
      </c>
      <c r="N399" s="30">
        <f t="shared" si="31"/>
        <v>0</v>
      </c>
      <c r="O399" s="30">
        <f t="shared" si="33"/>
        <v>0</v>
      </c>
      <c r="P399" s="30">
        <f>IFERROR(IF(Table2[[#This Row],[break]]=0,0,P398+1),1)</f>
        <v>0</v>
      </c>
      <c r="Q399" s="30">
        <f t="shared" si="32"/>
        <v>0</v>
      </c>
      <c r="R399" s="30" t="str">
        <f>TEXT(Table2[[#This Row],[date]],"dd-mmm-yyyy")</f>
        <v>02-Feb-2019</v>
      </c>
    </row>
    <row r="400" spans="1:18" x14ac:dyDescent="0.25">
      <c r="A400" s="27">
        <v>43499</v>
      </c>
      <c r="B400" s="6" t="str">
        <f t="shared" si="34"/>
        <v>03 Sun</v>
      </c>
      <c r="C400" s="6" t="str">
        <f>TEXT(Table2[[#This Row],[date]],"mmm")</f>
        <v>Feb</v>
      </c>
      <c r="D400" s="30">
        <f>YEAR(Table2[[#This Row],[date]])</f>
        <v>2019</v>
      </c>
      <c r="E400" s="30">
        <v>8794</v>
      </c>
      <c r="F400" s="30">
        <v>2.1805555555555558</v>
      </c>
      <c r="G400" s="30">
        <v>5.8045629999999999</v>
      </c>
      <c r="H400" s="30">
        <v>2.1805555555555558</v>
      </c>
      <c r="I400" s="30">
        <v>1.357777777777778</v>
      </c>
      <c r="J400" s="30">
        <v>4.4809920000000014</v>
      </c>
      <c r="K400" s="30">
        <f>Table2[[#This Row],[km]]/Table2[[#This Row],[steps]]*1000*3.28084</f>
        <v>2.1655495193222651</v>
      </c>
      <c r="L400" s="31">
        <f>IF(Table2[[#This Row],[km_walking]]&gt;3,Table2[[#This Row],[km_walking]]/Table2[[#This Row],[hours_walking]],"")</f>
        <v>3.30023960720131</v>
      </c>
      <c r="M400" s="30">
        <f t="shared" si="35"/>
        <v>0</v>
      </c>
      <c r="N400" s="30">
        <f t="shared" si="31"/>
        <v>0</v>
      </c>
      <c r="O400" s="30">
        <f t="shared" si="33"/>
        <v>0</v>
      </c>
      <c r="P400" s="30">
        <f>IFERROR(IF(Table2[[#This Row],[break]]=0,0,P399+1),1)</f>
        <v>0</v>
      </c>
      <c r="Q400" s="30">
        <f t="shared" si="32"/>
        <v>0</v>
      </c>
      <c r="R400" s="30" t="str">
        <f>TEXT(Table2[[#This Row],[date]],"dd-mmm-yyyy")</f>
        <v>03-Feb-2019</v>
      </c>
    </row>
    <row r="401" spans="1:18" x14ac:dyDescent="0.25">
      <c r="A401" s="27">
        <v>43500</v>
      </c>
      <c r="B401" s="6" t="str">
        <f t="shared" si="34"/>
        <v>04 Mon</v>
      </c>
      <c r="C401" s="6" t="str">
        <f>TEXT(Table2[[#This Row],[date]],"mmm")</f>
        <v>Feb</v>
      </c>
      <c r="D401" s="30">
        <f>YEAR(Table2[[#This Row],[date]])</f>
        <v>2019</v>
      </c>
      <c r="E401" s="30">
        <v>9888</v>
      </c>
      <c r="F401" s="30">
        <v>3.0397222222222231</v>
      </c>
      <c r="G401" s="30">
        <v>6.5859639999999997</v>
      </c>
      <c r="H401" s="30">
        <v>3.0397222222222231</v>
      </c>
      <c r="I401" s="30">
        <v>1.3402777777777779</v>
      </c>
      <c r="J401" s="30">
        <v>4.2536139999999998</v>
      </c>
      <c r="K401" s="30">
        <f>Table2[[#This Row],[km]]/Table2[[#This Row],[steps]]*1000*3.28084</f>
        <v>2.1852239208899675</v>
      </c>
      <c r="L401" s="31">
        <f>IF(Table2[[#This Row],[km_walking]]&gt;3,Table2[[#This Row],[km_walking]]/Table2[[#This Row],[hours_walking]],"")</f>
        <v>3.1736809119170979</v>
      </c>
      <c r="M401" s="30">
        <f t="shared" si="35"/>
        <v>0</v>
      </c>
      <c r="N401" s="30">
        <f t="shared" si="31"/>
        <v>0</v>
      </c>
      <c r="O401" s="30">
        <f t="shared" si="33"/>
        <v>0</v>
      </c>
      <c r="P401" s="30">
        <f>IFERROR(IF(Table2[[#This Row],[break]]=0,0,P400+1),1)</f>
        <v>0</v>
      </c>
      <c r="Q401" s="30">
        <f t="shared" si="32"/>
        <v>0</v>
      </c>
      <c r="R401" s="30" t="str">
        <f>TEXT(Table2[[#This Row],[date]],"dd-mmm-yyyy")</f>
        <v>04-Feb-2019</v>
      </c>
    </row>
    <row r="402" spans="1:18" x14ac:dyDescent="0.25">
      <c r="A402" s="27">
        <v>43501</v>
      </c>
      <c r="B402" s="6" t="str">
        <f t="shared" si="34"/>
        <v>05 Tue</v>
      </c>
      <c r="C402" s="6" t="str">
        <f>TEXT(Table2[[#This Row],[date]],"mmm")</f>
        <v>Feb</v>
      </c>
      <c r="D402" s="30">
        <f>YEAR(Table2[[#This Row],[date]])</f>
        <v>2019</v>
      </c>
      <c r="E402" s="30">
        <v>11463</v>
      </c>
      <c r="F402" s="30">
        <v>3.3794444444444438</v>
      </c>
      <c r="G402" s="30">
        <v>8.34666</v>
      </c>
      <c r="H402" s="30">
        <v>3.3794444444444438</v>
      </c>
      <c r="I402" s="30">
        <v>1.61</v>
      </c>
      <c r="J402" s="30">
        <v>7.1516899999999994</v>
      </c>
      <c r="K402" s="30">
        <f>Table2[[#This Row],[km]]/Table2[[#This Row],[steps]]*1000*3.28084</f>
        <v>2.3889083132164357</v>
      </c>
      <c r="L402" s="31">
        <f>IF(Table2[[#This Row],[km_walking]]&gt;3,Table2[[#This Row],[km_walking]]/Table2[[#This Row],[hours_walking]],"")</f>
        <v>4.4420434782608691</v>
      </c>
      <c r="M402" s="30">
        <f t="shared" si="35"/>
        <v>1</v>
      </c>
      <c r="N402" s="30">
        <f t="shared" si="31"/>
        <v>0</v>
      </c>
      <c r="O402" s="30">
        <f t="shared" si="33"/>
        <v>0</v>
      </c>
      <c r="P402" s="30">
        <f>IFERROR(IF(Table2[[#This Row],[break]]=0,0,P401+1),1)</f>
        <v>0</v>
      </c>
      <c r="Q402" s="30">
        <f t="shared" si="32"/>
        <v>0</v>
      </c>
      <c r="R402" s="30" t="str">
        <f>TEXT(Table2[[#This Row],[date]],"dd-mmm-yyyy")</f>
        <v>05-Feb-2019</v>
      </c>
    </row>
    <row r="403" spans="1:18" x14ac:dyDescent="0.25">
      <c r="A403" s="27">
        <v>43502</v>
      </c>
      <c r="B403" s="6" t="str">
        <f t="shared" si="34"/>
        <v>06 Wed</v>
      </c>
      <c r="C403" s="6" t="str">
        <f>TEXT(Table2[[#This Row],[date]],"mmm")</f>
        <v>Feb</v>
      </c>
      <c r="D403" s="30">
        <f>YEAR(Table2[[#This Row],[date]])</f>
        <v>2019</v>
      </c>
      <c r="E403" s="30">
        <v>10923</v>
      </c>
      <c r="F403" s="30">
        <v>2.7366666666666659</v>
      </c>
      <c r="G403" s="30">
        <v>8.6392400000000009</v>
      </c>
      <c r="H403" s="30">
        <v>2.7366666666666659</v>
      </c>
      <c r="I403" s="30">
        <v>1.5477777777777779</v>
      </c>
      <c r="J403" s="30">
        <v>7.8723200000000002</v>
      </c>
      <c r="K403" s="30">
        <f>Table2[[#This Row],[km]]/Table2[[#This Row],[steps]]*1000*3.28084</f>
        <v>2.5948882323171296</v>
      </c>
      <c r="L403" s="31">
        <f>IF(Table2[[#This Row],[km_walking]]&gt;3,Table2[[#This Row],[km_walking]]/Table2[[#This Row],[hours_walking]],"")</f>
        <v>5.0862081837760229</v>
      </c>
      <c r="M403" s="30">
        <f t="shared" si="35"/>
        <v>1</v>
      </c>
      <c r="N403" s="30">
        <f t="shared" si="31"/>
        <v>0</v>
      </c>
      <c r="O403" s="30">
        <f t="shared" si="33"/>
        <v>0</v>
      </c>
      <c r="P403" s="30">
        <f>IFERROR(IF(Table2[[#This Row],[break]]=0,0,P402+1),1)</f>
        <v>0</v>
      </c>
      <c r="Q403" s="30">
        <f t="shared" si="32"/>
        <v>1</v>
      </c>
      <c r="R403" s="30" t="str">
        <f>TEXT(Table2[[#This Row],[date]],"dd-mmm-yyyy")</f>
        <v>06-Feb-2019</v>
      </c>
    </row>
    <row r="404" spans="1:18" x14ac:dyDescent="0.25">
      <c r="A404" s="27">
        <v>43503</v>
      </c>
      <c r="B404" s="6" t="str">
        <f t="shared" si="34"/>
        <v>07 Thu</v>
      </c>
      <c r="C404" s="6" t="str">
        <f>TEXT(Table2[[#This Row],[date]],"mmm")</f>
        <v>Feb</v>
      </c>
      <c r="D404" s="30">
        <f>YEAR(Table2[[#This Row],[date]])</f>
        <v>2019</v>
      </c>
      <c r="E404" s="30">
        <v>9670</v>
      </c>
      <c r="F404" s="30">
        <v>4.0605555555555544</v>
      </c>
      <c r="G404" s="30">
        <v>6.6359239999999993</v>
      </c>
      <c r="H404" s="30">
        <v>4.0605555555555544</v>
      </c>
      <c r="I404" s="30">
        <v>0.98638888888888898</v>
      </c>
      <c r="J404" s="30">
        <v>3.5134829999999999</v>
      </c>
      <c r="K404" s="30">
        <f>Table2[[#This Row],[km]]/Table2[[#This Row],[steps]]*1000*3.28084</f>
        <v>2.25143794169183</v>
      </c>
      <c r="L404" s="31">
        <f>IF(Table2[[#This Row],[km_walking]]&gt;3,Table2[[#This Row],[km_walking]]/Table2[[#This Row],[hours_walking]],"")</f>
        <v>3.5619653055477327</v>
      </c>
      <c r="M404" s="30">
        <f t="shared" si="35"/>
        <v>0</v>
      </c>
      <c r="N404" s="30">
        <f t="shared" si="31"/>
        <v>0</v>
      </c>
      <c r="O404" s="30">
        <f t="shared" si="33"/>
        <v>0</v>
      </c>
      <c r="P404" s="30">
        <f>IFERROR(IF(Table2[[#This Row],[break]]=0,0,P403+1),1)</f>
        <v>0</v>
      </c>
      <c r="Q404" s="30">
        <f t="shared" si="32"/>
        <v>0</v>
      </c>
      <c r="R404" s="30" t="str">
        <f>TEXT(Table2[[#This Row],[date]],"dd-mmm-yyyy")</f>
        <v>07-Feb-2019</v>
      </c>
    </row>
    <row r="405" spans="1:18" x14ac:dyDescent="0.25">
      <c r="A405" s="27">
        <v>43504</v>
      </c>
      <c r="B405" s="6" t="str">
        <f t="shared" si="34"/>
        <v>08 Fri</v>
      </c>
      <c r="C405" s="6" t="str">
        <f>TEXT(Table2[[#This Row],[date]],"mmm")</f>
        <v>Feb</v>
      </c>
      <c r="D405" s="30">
        <f>YEAR(Table2[[#This Row],[date]])</f>
        <v>2019</v>
      </c>
      <c r="E405" s="30">
        <v>12365</v>
      </c>
      <c r="F405" s="30">
        <v>3.1124999999999998</v>
      </c>
      <c r="G405" s="30">
        <v>8.7509299999999985</v>
      </c>
      <c r="H405" s="30">
        <v>3.1124999999999998</v>
      </c>
      <c r="I405" s="30">
        <v>1.7977777777777779</v>
      </c>
      <c r="J405" s="30">
        <v>7.6184399999999997</v>
      </c>
      <c r="K405" s="30">
        <f>Table2[[#This Row],[km]]/Table2[[#This Row],[steps]]*1000*3.28084</f>
        <v>2.3219087085483214</v>
      </c>
      <c r="L405" s="31">
        <f>IF(Table2[[#This Row],[km_walking]]&gt;3,Table2[[#This Row],[km_walking]]/Table2[[#This Row],[hours_walking]],"")</f>
        <v>4.2376983930778733</v>
      </c>
      <c r="M405" s="30">
        <f t="shared" si="35"/>
        <v>1</v>
      </c>
      <c r="N405" s="30">
        <f t="shared" si="31"/>
        <v>0</v>
      </c>
      <c r="O405" s="30">
        <f t="shared" si="33"/>
        <v>0</v>
      </c>
      <c r="P405" s="30">
        <f>IFERROR(IF(Table2[[#This Row],[break]]=0,0,P404+1),1)</f>
        <v>0</v>
      </c>
      <c r="Q405" s="30">
        <f t="shared" si="32"/>
        <v>0</v>
      </c>
      <c r="R405" s="30" t="str">
        <f>TEXT(Table2[[#This Row],[date]],"dd-mmm-yyyy")</f>
        <v>08-Feb-2019</v>
      </c>
    </row>
    <row r="406" spans="1:18" x14ac:dyDescent="0.25">
      <c r="A406" s="27">
        <v>43505</v>
      </c>
      <c r="B406" s="6" t="str">
        <f t="shared" si="34"/>
        <v>09 Sat</v>
      </c>
      <c r="C406" s="6" t="str">
        <f>TEXT(Table2[[#This Row],[date]],"mmm")</f>
        <v>Feb</v>
      </c>
      <c r="D406" s="30">
        <f>YEAR(Table2[[#This Row],[date]])</f>
        <v>2019</v>
      </c>
      <c r="E406" s="30">
        <v>7553</v>
      </c>
      <c r="F406" s="30">
        <v>3.5599999999999992</v>
      </c>
      <c r="G406" s="30">
        <v>5.071559999999999</v>
      </c>
      <c r="H406" s="30">
        <v>3.5599999999999992</v>
      </c>
      <c r="I406" s="30">
        <v>0.65027777777777784</v>
      </c>
      <c r="J406" s="30">
        <v>2.4835799999999999</v>
      </c>
      <c r="K406" s="30">
        <f>Table2[[#This Row],[km]]/Table2[[#This Row],[steps]]*1000*3.28084</f>
        <v>2.2029626519793455</v>
      </c>
      <c r="L406" s="31" t="str">
        <f>IF(Table2[[#This Row],[km_walking]]&gt;3,Table2[[#This Row],[km_walking]]/Table2[[#This Row],[hours_walking]],"")</f>
        <v/>
      </c>
      <c r="M406" s="30">
        <f t="shared" si="35"/>
        <v>0</v>
      </c>
      <c r="N406" s="30">
        <f t="shared" si="31"/>
        <v>0</v>
      </c>
      <c r="O406" s="30">
        <f t="shared" si="33"/>
        <v>0</v>
      </c>
      <c r="P406" s="30">
        <f>IFERROR(IF(Table2[[#This Row],[break]]=0,0,P405+1),1)</f>
        <v>0</v>
      </c>
      <c r="Q406" s="30">
        <f t="shared" si="32"/>
        <v>0</v>
      </c>
      <c r="R406" s="30" t="str">
        <f>TEXT(Table2[[#This Row],[date]],"dd-mmm-yyyy")</f>
        <v>09-Feb-2019</v>
      </c>
    </row>
    <row r="407" spans="1:18" x14ac:dyDescent="0.25">
      <c r="A407" s="27">
        <v>43506</v>
      </c>
      <c r="B407" s="6" t="str">
        <f t="shared" si="34"/>
        <v>10 Sun</v>
      </c>
      <c r="C407" s="6" t="str">
        <f>TEXT(Table2[[#This Row],[date]],"mmm")</f>
        <v>Feb</v>
      </c>
      <c r="D407" s="30">
        <f>YEAR(Table2[[#This Row],[date]])</f>
        <v>2019</v>
      </c>
      <c r="E407" s="30">
        <v>11314</v>
      </c>
      <c r="F407" s="30">
        <v>4.3416666666666668</v>
      </c>
      <c r="G407" s="30">
        <v>8.7208900000000007</v>
      </c>
      <c r="H407" s="30">
        <v>4.3416666666666668</v>
      </c>
      <c r="I407" s="30">
        <v>1.1652777777777781</v>
      </c>
      <c r="J407" s="30">
        <v>6.2786299999999997</v>
      </c>
      <c r="K407" s="30">
        <f>Table2[[#This Row],[km]]/Table2[[#This Row],[steps]]*1000*3.28084</f>
        <v>2.5288885228566382</v>
      </c>
      <c r="L407" s="31">
        <f>IF(Table2[[#This Row],[km_walking]]&gt;3,Table2[[#This Row],[km_walking]]/Table2[[#This Row],[hours_walking]],"")</f>
        <v>5.3880972586412383</v>
      </c>
      <c r="M407" s="30">
        <f t="shared" si="35"/>
        <v>1</v>
      </c>
      <c r="N407" s="30">
        <f t="shared" si="31"/>
        <v>0</v>
      </c>
      <c r="O407" s="30">
        <f t="shared" si="33"/>
        <v>0</v>
      </c>
      <c r="P407" s="30">
        <f>IFERROR(IF(Table2[[#This Row],[break]]=0,0,P406+1),1)</f>
        <v>0</v>
      </c>
      <c r="Q407" s="30">
        <f t="shared" si="32"/>
        <v>1</v>
      </c>
      <c r="R407" s="30" t="str">
        <f>TEXT(Table2[[#This Row],[date]],"dd-mmm-yyyy")</f>
        <v>10-Feb-2019</v>
      </c>
    </row>
    <row r="408" spans="1:18" x14ac:dyDescent="0.25">
      <c r="A408" s="27">
        <v>43507</v>
      </c>
      <c r="B408" s="6" t="str">
        <f t="shared" si="34"/>
        <v>11 Mon</v>
      </c>
      <c r="C408" s="6" t="str">
        <f>TEXT(Table2[[#This Row],[date]],"mmm")</f>
        <v>Feb</v>
      </c>
      <c r="D408" s="30">
        <f>YEAR(Table2[[#This Row],[date]])</f>
        <v>2019</v>
      </c>
      <c r="E408" s="30">
        <v>8200</v>
      </c>
      <c r="F408" s="30">
        <v>1.7486111111111109</v>
      </c>
      <c r="G408" s="30">
        <v>6.3639200000000002</v>
      </c>
      <c r="H408" s="30">
        <v>1.7486111111111109</v>
      </c>
      <c r="I408" s="30">
        <v>1.136666666666666</v>
      </c>
      <c r="J408" s="30">
        <v>5.4178800000000003</v>
      </c>
      <c r="K408" s="30">
        <f>Table2[[#This Row],[km]]/Table2[[#This Row],[steps]]*1000*3.28084</f>
        <v>2.5462199137560977</v>
      </c>
      <c r="L408" s="31">
        <f>IF(Table2[[#This Row],[km_walking]]&gt;3,Table2[[#This Row],[km_walking]]/Table2[[#This Row],[hours_walking]],"")</f>
        <v>4.7664633431085068</v>
      </c>
      <c r="M408" s="30">
        <f t="shared" si="35"/>
        <v>0</v>
      </c>
      <c r="N408" s="30">
        <f t="shared" si="31"/>
        <v>0</v>
      </c>
      <c r="O408" s="30">
        <f t="shared" si="33"/>
        <v>0</v>
      </c>
      <c r="P408" s="30">
        <f>IFERROR(IF(Table2[[#This Row],[break]]=0,0,P407+1),1)</f>
        <v>0</v>
      </c>
      <c r="Q408" s="30">
        <f t="shared" si="32"/>
        <v>0</v>
      </c>
      <c r="R408" s="30" t="str">
        <f>TEXT(Table2[[#This Row],[date]],"dd-mmm-yyyy")</f>
        <v>11-Feb-2019</v>
      </c>
    </row>
    <row r="409" spans="1:18" x14ac:dyDescent="0.25">
      <c r="A409" s="27">
        <v>43508</v>
      </c>
      <c r="B409" s="6" t="str">
        <f t="shared" si="34"/>
        <v>12 Tue</v>
      </c>
      <c r="C409" s="6" t="str">
        <f>TEXT(Table2[[#This Row],[date]],"mmm")</f>
        <v>Feb</v>
      </c>
      <c r="D409" s="30">
        <f>YEAR(Table2[[#This Row],[date]])</f>
        <v>2019</v>
      </c>
      <c r="E409" s="30">
        <v>10942</v>
      </c>
      <c r="F409" s="30">
        <v>2.3236111111111111</v>
      </c>
      <c r="G409" s="30">
        <v>9.0575689999999973</v>
      </c>
      <c r="H409" s="30">
        <v>2.3236111111111111</v>
      </c>
      <c r="I409" s="30">
        <v>1.6130555555555559</v>
      </c>
      <c r="J409" s="30">
        <v>8.5434190000000001</v>
      </c>
      <c r="K409" s="30">
        <f>Table2[[#This Row],[km]]/Table2[[#This Row],[steps]]*1000*3.28084</f>
        <v>2.7158138071613953</v>
      </c>
      <c r="L409" s="31">
        <f>IF(Table2[[#This Row],[km_walking]]&gt;3,Table2[[#This Row],[km_walking]]/Table2[[#This Row],[hours_walking]],"")</f>
        <v>5.2964195625968644</v>
      </c>
      <c r="M409" s="30">
        <f t="shared" si="35"/>
        <v>1</v>
      </c>
      <c r="N409" s="30">
        <f t="shared" si="31"/>
        <v>0</v>
      </c>
      <c r="O409" s="30">
        <f t="shared" si="33"/>
        <v>0</v>
      </c>
      <c r="P409" s="30">
        <f>IFERROR(IF(Table2[[#This Row],[break]]=0,0,P408+1),1)</f>
        <v>0</v>
      </c>
      <c r="Q409" s="30">
        <f t="shared" si="32"/>
        <v>1</v>
      </c>
      <c r="R409" s="30" t="str">
        <f>TEXT(Table2[[#This Row],[date]],"dd-mmm-yyyy")</f>
        <v>12-Feb-2019</v>
      </c>
    </row>
    <row r="410" spans="1:18" x14ac:dyDescent="0.25">
      <c r="A410" s="27">
        <v>43509</v>
      </c>
      <c r="B410" s="6" t="str">
        <f t="shared" si="34"/>
        <v>13 Wed</v>
      </c>
      <c r="C410" s="6" t="str">
        <f>TEXT(Table2[[#This Row],[date]],"mmm")</f>
        <v>Feb</v>
      </c>
      <c r="D410" s="30">
        <f>YEAR(Table2[[#This Row],[date]])</f>
        <v>2019</v>
      </c>
      <c r="E410" s="30">
        <v>10036</v>
      </c>
      <c r="F410" s="30">
        <v>3.39361111111111</v>
      </c>
      <c r="G410" s="30">
        <v>7.3039649999999998</v>
      </c>
      <c r="H410" s="30">
        <v>3.39361111111111</v>
      </c>
      <c r="I410" s="30">
        <v>1.269444444444445</v>
      </c>
      <c r="J410" s="30">
        <v>5.4218100000000007</v>
      </c>
      <c r="K410" s="30">
        <f>Table2[[#This Row],[km]]/Table2[[#This Row],[steps]]*1000*3.28084</f>
        <v>2.387718267297728</v>
      </c>
      <c r="L410" s="31">
        <f>IF(Table2[[#This Row],[km_walking]]&gt;3,Table2[[#This Row],[km_walking]]/Table2[[#This Row],[hours_walking]],"")</f>
        <v>4.2710100656455126</v>
      </c>
      <c r="M410" s="30">
        <f t="shared" si="35"/>
        <v>1</v>
      </c>
      <c r="N410" s="30">
        <f t="shared" si="31"/>
        <v>0</v>
      </c>
      <c r="O410" s="30">
        <f t="shared" si="33"/>
        <v>0</v>
      </c>
      <c r="P410" s="30">
        <f>IFERROR(IF(Table2[[#This Row],[break]]=0,0,P409+1),1)</f>
        <v>0</v>
      </c>
      <c r="Q410" s="30">
        <f t="shared" si="32"/>
        <v>0</v>
      </c>
      <c r="R410" s="30" t="str">
        <f>TEXT(Table2[[#This Row],[date]],"dd-mmm-yyyy")</f>
        <v>13-Feb-2019</v>
      </c>
    </row>
    <row r="411" spans="1:18" x14ac:dyDescent="0.25">
      <c r="A411" s="27">
        <v>43510</v>
      </c>
      <c r="B411" s="6" t="str">
        <f t="shared" si="34"/>
        <v>14 Thu</v>
      </c>
      <c r="C411" s="6" t="str">
        <f>TEXT(Table2[[#This Row],[date]],"mmm")</f>
        <v>Feb</v>
      </c>
      <c r="D411" s="30">
        <f>YEAR(Table2[[#This Row],[date]])</f>
        <v>2019</v>
      </c>
      <c r="E411" s="30">
        <v>14238</v>
      </c>
      <c r="F411" s="30">
        <v>2.995000000000001</v>
      </c>
      <c r="G411" s="30">
        <v>10.74868</v>
      </c>
      <c r="H411" s="30">
        <v>2.995000000000001</v>
      </c>
      <c r="I411" s="30">
        <v>2.003333333333333</v>
      </c>
      <c r="J411" s="30">
        <v>9.6311600000000013</v>
      </c>
      <c r="K411" s="30">
        <f>Table2[[#This Row],[km]]/Table2[[#This Row],[steps]]*1000*3.28084</f>
        <v>2.4768014672847309</v>
      </c>
      <c r="L411" s="31">
        <f>IF(Table2[[#This Row],[km_walking]]&gt;3,Table2[[#This Row],[km_walking]]/Table2[[#This Row],[hours_walking]],"")</f>
        <v>4.8075673876871896</v>
      </c>
      <c r="M411" s="30">
        <f t="shared" si="35"/>
        <v>1</v>
      </c>
      <c r="N411" s="30">
        <f t="shared" si="31"/>
        <v>0</v>
      </c>
      <c r="O411" s="30">
        <f t="shared" si="33"/>
        <v>0</v>
      </c>
      <c r="P411" s="30">
        <f>IFERROR(IF(Table2[[#This Row],[break]]=0,0,P410+1),1)</f>
        <v>0</v>
      </c>
      <c r="Q411" s="30">
        <f t="shared" si="32"/>
        <v>0</v>
      </c>
      <c r="R411" s="30" t="str">
        <f>TEXT(Table2[[#This Row],[date]],"dd-mmm-yyyy")</f>
        <v>14-Feb-2019</v>
      </c>
    </row>
    <row r="412" spans="1:18" x14ac:dyDescent="0.25">
      <c r="A412" s="27">
        <v>43511</v>
      </c>
      <c r="B412" s="6" t="str">
        <f t="shared" si="34"/>
        <v>15 Fri</v>
      </c>
      <c r="C412" s="6" t="str">
        <f>TEXT(Table2[[#This Row],[date]],"mmm")</f>
        <v>Feb</v>
      </c>
      <c r="D412" s="30">
        <f>YEAR(Table2[[#This Row],[date]])</f>
        <v>2019</v>
      </c>
      <c r="E412" s="30">
        <v>10661</v>
      </c>
      <c r="F412" s="30">
        <v>3.0988888888888888</v>
      </c>
      <c r="G412" s="30">
        <v>8.365079999999999</v>
      </c>
      <c r="H412" s="30">
        <v>3.0988888888888888</v>
      </c>
      <c r="I412" s="30">
        <v>1.393055555555555</v>
      </c>
      <c r="J412" s="30">
        <v>7.0259499999999999</v>
      </c>
      <c r="K412" s="30">
        <f>Table2[[#This Row],[km]]/Table2[[#This Row],[steps]]*1000*3.28084</f>
        <v>2.5742884407841662</v>
      </c>
      <c r="L412" s="31">
        <f>IF(Table2[[#This Row],[km_walking]]&gt;3,Table2[[#This Row],[km_walking]]/Table2[[#This Row],[hours_walking]],"")</f>
        <v>5.0435533399800612</v>
      </c>
      <c r="M412" s="30">
        <f t="shared" si="35"/>
        <v>1</v>
      </c>
      <c r="N412" s="30">
        <f t="shared" si="31"/>
        <v>0</v>
      </c>
      <c r="O412" s="30">
        <f t="shared" si="33"/>
        <v>0</v>
      </c>
      <c r="P412" s="30">
        <f>IFERROR(IF(Table2[[#This Row],[break]]=0,0,P411+1),1)</f>
        <v>0</v>
      </c>
      <c r="Q412" s="30">
        <f t="shared" si="32"/>
        <v>1</v>
      </c>
      <c r="R412" s="30" t="str">
        <f>TEXT(Table2[[#This Row],[date]],"dd-mmm-yyyy")</f>
        <v>15-Feb-2019</v>
      </c>
    </row>
    <row r="413" spans="1:18" x14ac:dyDescent="0.25">
      <c r="A413" s="27">
        <v>43512</v>
      </c>
      <c r="B413" s="6" t="str">
        <f t="shared" si="34"/>
        <v>16 Sat</v>
      </c>
      <c r="C413" s="6" t="str">
        <f>TEXT(Table2[[#This Row],[date]],"mmm")</f>
        <v>Feb</v>
      </c>
      <c r="D413" s="30">
        <f>YEAR(Table2[[#This Row],[date]])</f>
        <v>2019</v>
      </c>
      <c r="E413" s="30">
        <v>16958</v>
      </c>
      <c r="F413" s="30">
        <v>4.0263888888888886</v>
      </c>
      <c r="G413" s="30">
        <v>12.402749999999999</v>
      </c>
      <c r="H413" s="30">
        <v>4.0263888888888886</v>
      </c>
      <c r="I413" s="30">
        <v>2.355833333333333</v>
      </c>
      <c r="J413" s="30">
        <v>10.899369999999999</v>
      </c>
      <c r="K413" s="30">
        <f>Table2[[#This Row],[km]]/Table2[[#This Row],[steps]]*1000*3.28084</f>
        <v>2.3995422992098123</v>
      </c>
      <c r="L413" s="31">
        <f>IF(Table2[[#This Row],[km_walking]]&gt;3,Table2[[#This Row],[km_walking]]/Table2[[#This Row],[hours_walking]],"")</f>
        <v>4.6265454545454547</v>
      </c>
      <c r="M413" s="30">
        <f t="shared" si="35"/>
        <v>1</v>
      </c>
      <c r="N413" s="30">
        <f t="shared" si="31"/>
        <v>0</v>
      </c>
      <c r="O413" s="30">
        <f t="shared" si="33"/>
        <v>0</v>
      </c>
      <c r="P413" s="30">
        <f>IFERROR(IF(Table2[[#This Row],[break]]=0,0,P412+1),1)</f>
        <v>0</v>
      </c>
      <c r="Q413" s="30">
        <f t="shared" si="32"/>
        <v>0</v>
      </c>
      <c r="R413" s="30" t="str">
        <f>TEXT(Table2[[#This Row],[date]],"dd-mmm-yyyy")</f>
        <v>16-Feb-2019</v>
      </c>
    </row>
    <row r="414" spans="1:18" x14ac:dyDescent="0.25">
      <c r="A414" s="27">
        <v>43513</v>
      </c>
      <c r="B414" s="6" t="str">
        <f t="shared" si="34"/>
        <v>17 Sun</v>
      </c>
      <c r="C414" s="6" t="str">
        <f>TEXT(Table2[[#This Row],[date]],"mmm")</f>
        <v>Feb</v>
      </c>
      <c r="D414" s="30">
        <f>YEAR(Table2[[#This Row],[date]])</f>
        <v>2019</v>
      </c>
      <c r="E414" s="30">
        <v>21649</v>
      </c>
      <c r="F414" s="30">
        <v>6.0713888888888894</v>
      </c>
      <c r="G414" s="30">
        <v>15.063700000000001</v>
      </c>
      <c r="H414" s="30">
        <v>6.0716666666666663</v>
      </c>
      <c r="I414" s="30">
        <v>2.7391666666666672</v>
      </c>
      <c r="J414" s="30">
        <v>10.901376000000001</v>
      </c>
      <c r="K414" s="30">
        <f>Table2[[#This Row],[km]]/Table2[[#This Row],[steps]]*1000*3.28084</f>
        <v>2.2828578459975057</v>
      </c>
      <c r="L414" s="31">
        <f>IF(Table2[[#This Row],[km_walking]]&gt;3,Table2[[#This Row],[km_walking]]/Table2[[#This Row],[hours_walking]],"")</f>
        <v>3.9798147855187098</v>
      </c>
      <c r="M414" s="30">
        <f t="shared" si="35"/>
        <v>1</v>
      </c>
      <c r="N414" s="30">
        <f t="shared" si="31"/>
        <v>1</v>
      </c>
      <c r="O414" s="30">
        <f t="shared" si="33"/>
        <v>0</v>
      </c>
      <c r="P414" s="30">
        <f>IFERROR(IF(Table2[[#This Row],[break]]=0,0,P413+1),1)</f>
        <v>0</v>
      </c>
      <c r="Q414" s="30">
        <f t="shared" si="32"/>
        <v>0</v>
      </c>
      <c r="R414" s="30" t="str">
        <f>TEXT(Table2[[#This Row],[date]],"dd-mmm-yyyy")</f>
        <v>17-Feb-2019</v>
      </c>
    </row>
    <row r="415" spans="1:18" x14ac:dyDescent="0.25">
      <c r="A415" s="27">
        <v>43514</v>
      </c>
      <c r="B415" s="6" t="str">
        <f t="shared" si="34"/>
        <v>18 Mon</v>
      </c>
      <c r="C415" s="6" t="str">
        <f>TEXT(Table2[[#This Row],[date]],"mmm")</f>
        <v>Feb</v>
      </c>
      <c r="D415" s="30">
        <f>YEAR(Table2[[#This Row],[date]])</f>
        <v>2019</v>
      </c>
      <c r="E415" s="30">
        <v>11905</v>
      </c>
      <c r="F415" s="30">
        <v>3.4611111111111108</v>
      </c>
      <c r="G415" s="30">
        <v>8.7485199999999992</v>
      </c>
      <c r="H415" s="30">
        <v>3.4611111111111108</v>
      </c>
      <c r="I415" s="30">
        <v>1.6475</v>
      </c>
      <c r="J415" s="30">
        <v>7.42483</v>
      </c>
      <c r="K415" s="30">
        <f>Table2[[#This Row],[km]]/Table2[[#This Row],[steps]]*1000*3.28084</f>
        <v>2.4109613067450653</v>
      </c>
      <c r="L415" s="31">
        <f>IF(Table2[[#This Row],[km_walking]]&gt;3,Table2[[#This Row],[km_walking]]/Table2[[#This Row],[hours_walking]],"")</f>
        <v>4.5067253414264039</v>
      </c>
      <c r="M415" s="30">
        <f t="shared" si="35"/>
        <v>1</v>
      </c>
      <c r="N415" s="30">
        <f t="shared" si="31"/>
        <v>0</v>
      </c>
      <c r="O415" s="30">
        <f t="shared" si="33"/>
        <v>0</v>
      </c>
      <c r="P415" s="30">
        <f>IFERROR(IF(Table2[[#This Row],[break]]=0,0,P414+1),1)</f>
        <v>0</v>
      </c>
      <c r="Q415" s="30">
        <f t="shared" si="32"/>
        <v>0</v>
      </c>
      <c r="R415" s="30" t="str">
        <f>TEXT(Table2[[#This Row],[date]],"dd-mmm-yyyy")</f>
        <v>18-Feb-2019</v>
      </c>
    </row>
    <row r="416" spans="1:18" x14ac:dyDescent="0.25">
      <c r="A416" s="27">
        <v>43515</v>
      </c>
      <c r="B416" s="6" t="str">
        <f t="shared" si="34"/>
        <v>19 Tue</v>
      </c>
      <c r="C416" s="6" t="str">
        <f>TEXT(Table2[[#This Row],[date]],"mmm")</f>
        <v>Feb</v>
      </c>
      <c r="D416" s="30">
        <f>YEAR(Table2[[#This Row],[date]])</f>
        <v>2019</v>
      </c>
      <c r="E416" s="30">
        <v>14782</v>
      </c>
      <c r="F416" s="30">
        <v>5.8119444444444479</v>
      </c>
      <c r="G416" s="30">
        <v>10.303269999999999</v>
      </c>
      <c r="H416" s="30">
        <v>5.8119444444444479</v>
      </c>
      <c r="I416" s="30">
        <v>1.5052777777777779</v>
      </c>
      <c r="J416" s="30">
        <v>6.1480000000000006</v>
      </c>
      <c r="K416" s="30">
        <f>Table2[[#This Row],[km]]/Table2[[#This Row],[steps]]*1000*3.28084</f>
        <v>2.2867934208361524</v>
      </c>
      <c r="L416" s="31">
        <f>IF(Table2[[#This Row],[km_walking]]&gt;3,Table2[[#This Row],[km_walking]]/Table2[[#This Row],[hours_walking]],"")</f>
        <v>4.0842959955711384</v>
      </c>
      <c r="M416" s="30">
        <f t="shared" si="35"/>
        <v>1</v>
      </c>
      <c r="N416" s="30">
        <f t="shared" si="31"/>
        <v>0</v>
      </c>
      <c r="O416" s="30">
        <f t="shared" si="33"/>
        <v>0</v>
      </c>
      <c r="P416" s="30">
        <f>IFERROR(IF(Table2[[#This Row],[break]]=0,0,P415+1),1)</f>
        <v>0</v>
      </c>
      <c r="Q416" s="30">
        <f t="shared" si="32"/>
        <v>0</v>
      </c>
      <c r="R416" s="30" t="str">
        <f>TEXT(Table2[[#This Row],[date]],"dd-mmm-yyyy")</f>
        <v>19-Feb-2019</v>
      </c>
    </row>
    <row r="417" spans="1:18" x14ac:dyDescent="0.25">
      <c r="A417" s="27">
        <v>43516</v>
      </c>
      <c r="B417" s="6" t="str">
        <f t="shared" si="34"/>
        <v>20 Wed</v>
      </c>
      <c r="C417" s="6" t="str">
        <f>TEXT(Table2[[#This Row],[date]],"mmm")</f>
        <v>Feb</v>
      </c>
      <c r="D417" s="30">
        <f>YEAR(Table2[[#This Row],[date]])</f>
        <v>2019</v>
      </c>
      <c r="E417" s="30">
        <v>8538</v>
      </c>
      <c r="F417" s="30">
        <v>3.7102777777777778</v>
      </c>
      <c r="G417" s="30">
        <v>5.8698395999999988</v>
      </c>
      <c r="H417" s="30">
        <v>3.711666666666666</v>
      </c>
      <c r="I417" s="30">
        <v>0.69111111111111112</v>
      </c>
      <c r="J417" s="30">
        <v>2.4697040000000001</v>
      </c>
      <c r="K417" s="30">
        <f>Table2[[#This Row],[km]]/Table2[[#This Row],[steps]]*1000*3.28084</f>
        <v>2.2555638970794094</v>
      </c>
      <c r="L417" s="31" t="str">
        <f>IF(Table2[[#This Row],[km_walking]]&gt;3,Table2[[#This Row],[km_walking]]/Table2[[#This Row],[hours_walking]],"")</f>
        <v/>
      </c>
      <c r="M417" s="30">
        <f t="shared" si="35"/>
        <v>0</v>
      </c>
      <c r="N417" s="30">
        <f t="shared" si="31"/>
        <v>0</v>
      </c>
      <c r="O417" s="30">
        <f t="shared" si="33"/>
        <v>0</v>
      </c>
      <c r="P417" s="30">
        <f>IFERROR(IF(Table2[[#This Row],[break]]=0,0,P416+1),1)</f>
        <v>0</v>
      </c>
      <c r="Q417" s="30">
        <f t="shared" si="32"/>
        <v>0</v>
      </c>
      <c r="R417" s="30" t="str">
        <f>TEXT(Table2[[#This Row],[date]],"dd-mmm-yyyy")</f>
        <v>20-Feb-2019</v>
      </c>
    </row>
    <row r="418" spans="1:18" x14ac:dyDescent="0.25">
      <c r="A418" s="27">
        <v>43517</v>
      </c>
      <c r="B418" s="6" t="str">
        <f t="shared" si="34"/>
        <v>21 Thu</v>
      </c>
      <c r="C418" s="6" t="str">
        <f>TEXT(Table2[[#This Row],[date]],"mmm")</f>
        <v>Feb</v>
      </c>
      <c r="D418" s="30">
        <f>YEAR(Table2[[#This Row],[date]])</f>
        <v>2019</v>
      </c>
      <c r="E418" s="30">
        <v>13638</v>
      </c>
      <c r="F418" s="30">
        <v>2.539166666666667</v>
      </c>
      <c r="G418" s="30">
        <v>9.8635889999999975</v>
      </c>
      <c r="H418" s="30">
        <v>2.539166666666667</v>
      </c>
      <c r="I418" s="30">
        <v>2.098611111111111</v>
      </c>
      <c r="J418" s="30">
        <v>9.2756889999999999</v>
      </c>
      <c r="K418" s="30">
        <f>Table2[[#This Row],[km]]/Table2[[#This Row],[steps]]*1000*3.28084</f>
        <v>2.3728447965068185</v>
      </c>
      <c r="L418" s="31">
        <f>IF(Table2[[#This Row],[km_walking]]&gt;3,Table2[[#This Row],[km_walking]]/Table2[[#This Row],[hours_walking]],"")</f>
        <v>4.4199179880873594</v>
      </c>
      <c r="M418" s="30">
        <f t="shared" si="35"/>
        <v>1</v>
      </c>
      <c r="N418" s="30">
        <f t="shared" si="31"/>
        <v>0</v>
      </c>
      <c r="O418" s="30">
        <f t="shared" si="33"/>
        <v>0</v>
      </c>
      <c r="P418" s="30">
        <f>IFERROR(IF(Table2[[#This Row],[break]]=0,0,P417+1),1)</f>
        <v>0</v>
      </c>
      <c r="Q418" s="30">
        <f t="shared" si="32"/>
        <v>0</v>
      </c>
      <c r="R418" s="30" t="str">
        <f>TEXT(Table2[[#This Row],[date]],"dd-mmm-yyyy")</f>
        <v>21-Feb-2019</v>
      </c>
    </row>
    <row r="419" spans="1:18" x14ac:dyDescent="0.25">
      <c r="A419" s="27">
        <v>43518</v>
      </c>
      <c r="B419" s="6" t="str">
        <f t="shared" si="34"/>
        <v>22 Fri</v>
      </c>
      <c r="C419" s="6" t="str">
        <f>TEXT(Table2[[#This Row],[date]],"mmm")</f>
        <v>Feb</v>
      </c>
      <c r="D419" s="30">
        <f>YEAR(Table2[[#This Row],[date]])</f>
        <v>2019</v>
      </c>
      <c r="E419" s="30">
        <v>11705</v>
      </c>
      <c r="F419" s="30">
        <v>4.2850000000000001</v>
      </c>
      <c r="G419" s="30">
        <v>8.1710919999999998</v>
      </c>
      <c r="H419" s="30">
        <v>4.2858333333333336</v>
      </c>
      <c r="I419" s="30">
        <v>1.0575000000000001</v>
      </c>
      <c r="J419" s="30">
        <v>4.4713110000000018</v>
      </c>
      <c r="K419" s="30">
        <f>Table2[[#This Row],[km]]/Table2[[#This Row],[steps]]*1000*3.28084</f>
        <v>2.290307174479282</v>
      </c>
      <c r="L419" s="31">
        <f>IF(Table2[[#This Row],[km_walking]]&gt;3,Table2[[#This Row],[km_walking]]/Table2[[#This Row],[hours_walking]],"")</f>
        <v>4.2281900709219871</v>
      </c>
      <c r="M419" s="30">
        <f t="shared" si="35"/>
        <v>1</v>
      </c>
      <c r="N419" s="30">
        <f t="shared" si="31"/>
        <v>0</v>
      </c>
      <c r="O419" s="30">
        <f t="shared" si="33"/>
        <v>0</v>
      </c>
      <c r="P419" s="30">
        <f>IFERROR(IF(Table2[[#This Row],[break]]=0,0,P418+1),1)</f>
        <v>0</v>
      </c>
      <c r="Q419" s="30">
        <f t="shared" si="32"/>
        <v>0</v>
      </c>
      <c r="R419" s="30" t="str">
        <f>TEXT(Table2[[#This Row],[date]],"dd-mmm-yyyy")</f>
        <v>22-Feb-2019</v>
      </c>
    </row>
    <row r="420" spans="1:18" x14ac:dyDescent="0.25">
      <c r="A420" s="27">
        <v>43519</v>
      </c>
      <c r="B420" s="6" t="str">
        <f t="shared" si="34"/>
        <v>23 Sat</v>
      </c>
      <c r="C420" s="6" t="str">
        <f>TEXT(Table2[[#This Row],[date]],"mmm")</f>
        <v>Feb</v>
      </c>
      <c r="D420" s="30">
        <f>YEAR(Table2[[#This Row],[date]])</f>
        <v>2019</v>
      </c>
      <c r="E420" s="30">
        <v>10159</v>
      </c>
      <c r="F420" s="30">
        <v>3.47888888888889</v>
      </c>
      <c r="G420" s="30">
        <v>6.940374000000002</v>
      </c>
      <c r="H420" s="30">
        <v>3.47888888888889</v>
      </c>
      <c r="I420" s="30">
        <v>1.2461111111111109</v>
      </c>
      <c r="J420" s="30">
        <v>4.7665310000000014</v>
      </c>
      <c r="K420" s="30">
        <f>Table2[[#This Row],[km]]/Table2[[#This Row],[steps]]*1000*3.28084</f>
        <v>2.2413876005669855</v>
      </c>
      <c r="L420" s="31">
        <f>IF(Table2[[#This Row],[km_walking]]&gt;3,Table2[[#This Row],[km_walking]]/Table2[[#This Row],[hours_walking]],"")</f>
        <v>3.8251251894783787</v>
      </c>
      <c r="M420" s="30">
        <f t="shared" si="35"/>
        <v>1</v>
      </c>
      <c r="N420" s="30">
        <f t="shared" si="31"/>
        <v>0</v>
      </c>
      <c r="O420" s="30">
        <f t="shared" si="33"/>
        <v>0</v>
      </c>
      <c r="P420" s="30">
        <f>IFERROR(IF(Table2[[#This Row],[break]]=0,0,P419+1),1)</f>
        <v>0</v>
      </c>
      <c r="Q420" s="30">
        <f t="shared" si="32"/>
        <v>0</v>
      </c>
      <c r="R420" s="30" t="str">
        <f>TEXT(Table2[[#This Row],[date]],"dd-mmm-yyyy")</f>
        <v>23-Feb-2019</v>
      </c>
    </row>
    <row r="421" spans="1:18" x14ac:dyDescent="0.25">
      <c r="A421" s="27">
        <v>43520</v>
      </c>
      <c r="B421" s="6" t="str">
        <f t="shared" si="34"/>
        <v>24 Sun</v>
      </c>
      <c r="C421" s="6" t="str">
        <f>TEXT(Table2[[#This Row],[date]],"mmm")</f>
        <v>Feb</v>
      </c>
      <c r="D421" s="30">
        <f>YEAR(Table2[[#This Row],[date]])</f>
        <v>2019</v>
      </c>
      <c r="E421" s="30">
        <v>11716</v>
      </c>
      <c r="F421" s="30">
        <v>3.1280555555555551</v>
      </c>
      <c r="G421" s="30">
        <v>8.9906399999999991</v>
      </c>
      <c r="H421" s="30">
        <v>3.1280555555555551</v>
      </c>
      <c r="I421" s="30">
        <v>1.5422222222222219</v>
      </c>
      <c r="J421" s="30">
        <v>7.8739100000000004</v>
      </c>
      <c r="K421" s="30">
        <f>Table2[[#This Row],[km]]/Table2[[#This Row],[steps]]*1000*3.28084</f>
        <v>2.5176554572891772</v>
      </c>
      <c r="L421" s="31">
        <f>IF(Table2[[#This Row],[km_walking]]&gt;3,Table2[[#This Row],[km_walking]]/Table2[[#This Row],[hours_walking]],"")</f>
        <v>5.1055612391930847</v>
      </c>
      <c r="M421" s="30">
        <f t="shared" si="35"/>
        <v>1</v>
      </c>
      <c r="N421" s="30">
        <f t="shared" si="31"/>
        <v>0</v>
      </c>
      <c r="O421" s="30">
        <f t="shared" si="33"/>
        <v>0</v>
      </c>
      <c r="P421" s="30">
        <f>IFERROR(IF(Table2[[#This Row],[break]]=0,0,P420+1),1)</f>
        <v>0</v>
      </c>
      <c r="Q421" s="30">
        <f t="shared" si="32"/>
        <v>1</v>
      </c>
      <c r="R421" s="30" t="str">
        <f>TEXT(Table2[[#This Row],[date]],"dd-mmm-yyyy")</f>
        <v>24-Feb-2019</v>
      </c>
    </row>
    <row r="422" spans="1:18" x14ac:dyDescent="0.25">
      <c r="A422" s="27">
        <v>43521</v>
      </c>
      <c r="B422" s="6" t="str">
        <f t="shared" si="34"/>
        <v>25 Mon</v>
      </c>
      <c r="C422" s="6" t="str">
        <f>TEXT(Table2[[#This Row],[date]],"mmm")</f>
        <v>Feb</v>
      </c>
      <c r="D422" s="30">
        <f>YEAR(Table2[[#This Row],[date]])</f>
        <v>2019</v>
      </c>
      <c r="E422" s="30">
        <v>13268</v>
      </c>
      <c r="F422" s="30">
        <v>2.8419444444444451</v>
      </c>
      <c r="G422" s="30">
        <v>9.9354900000000033</v>
      </c>
      <c r="H422" s="30">
        <v>2.8419444444444451</v>
      </c>
      <c r="I422" s="30">
        <v>2.0963888888888889</v>
      </c>
      <c r="J422" s="30">
        <v>9.5009700000000006</v>
      </c>
      <c r="K422" s="30">
        <f>Table2[[#This Row],[km]]/Table2[[#This Row],[steps]]*1000*3.28084</f>
        <v>2.4567947702441972</v>
      </c>
      <c r="L422" s="31">
        <f>IF(Table2[[#This Row],[km_walking]]&gt;3,Table2[[#This Row],[km_walking]]/Table2[[#This Row],[hours_walking]],"")</f>
        <v>4.532064661454883</v>
      </c>
      <c r="M422" s="30">
        <f t="shared" si="35"/>
        <v>1</v>
      </c>
      <c r="N422" s="30">
        <f t="shared" si="31"/>
        <v>0</v>
      </c>
      <c r="O422" s="30">
        <f t="shared" si="33"/>
        <v>0</v>
      </c>
      <c r="P422" s="30">
        <f>IFERROR(IF(Table2[[#This Row],[break]]=0,0,P421+1),1)</f>
        <v>0</v>
      </c>
      <c r="Q422" s="30">
        <f t="shared" si="32"/>
        <v>0</v>
      </c>
      <c r="R422" s="30" t="str">
        <f>TEXT(Table2[[#This Row],[date]],"dd-mmm-yyyy")</f>
        <v>25-Feb-2019</v>
      </c>
    </row>
    <row r="423" spans="1:18" x14ac:dyDescent="0.25">
      <c r="A423" s="27">
        <v>43522</v>
      </c>
      <c r="B423" s="6" t="str">
        <f t="shared" si="34"/>
        <v>26 Tue</v>
      </c>
      <c r="C423" s="6" t="str">
        <f>TEXT(Table2[[#This Row],[date]],"mmm")</f>
        <v>Feb</v>
      </c>
      <c r="D423" s="30">
        <f>YEAR(Table2[[#This Row],[date]])</f>
        <v>2019</v>
      </c>
      <c r="E423" s="30">
        <v>5078</v>
      </c>
      <c r="F423" s="30">
        <v>3.7280555555555561</v>
      </c>
      <c r="G423" s="30">
        <v>3.3639780000000008</v>
      </c>
      <c r="H423" s="30">
        <v>3.7280555555555561</v>
      </c>
      <c r="I423" s="30">
        <v>6.9444444444444449E-3</v>
      </c>
      <c r="J423" s="30">
        <v>4.4420000000000001E-2</v>
      </c>
      <c r="K423" s="30">
        <f>Table2[[#This Row],[km]]/Table2[[#This Row],[steps]]*1000*3.28084</f>
        <v>2.1734292204647505</v>
      </c>
      <c r="L423" s="31" t="str">
        <f>IF(Table2[[#This Row],[km_walking]]&gt;3,Table2[[#This Row],[km_walking]]/Table2[[#This Row],[hours_walking]],"")</f>
        <v/>
      </c>
      <c r="M423" s="30">
        <f t="shared" si="35"/>
        <v>0</v>
      </c>
      <c r="N423" s="30">
        <f t="shared" si="31"/>
        <v>0</v>
      </c>
      <c r="O423" s="30">
        <f t="shared" si="33"/>
        <v>0</v>
      </c>
      <c r="P423" s="30">
        <f>IFERROR(IF(Table2[[#This Row],[break]]=0,0,P422+1),1)</f>
        <v>0</v>
      </c>
      <c r="Q423" s="30">
        <f t="shared" si="32"/>
        <v>1</v>
      </c>
      <c r="R423" s="30" t="str">
        <f>TEXT(Table2[[#This Row],[date]],"dd-mmm-yyyy")</f>
        <v>26-Feb-2019</v>
      </c>
    </row>
    <row r="424" spans="1:18" x14ac:dyDescent="0.25">
      <c r="A424" s="27">
        <v>43523</v>
      </c>
      <c r="B424" s="6" t="str">
        <f t="shared" si="34"/>
        <v>27 Wed</v>
      </c>
      <c r="C424" s="6" t="str">
        <f>TEXT(Table2[[#This Row],[date]],"mmm")</f>
        <v>Feb</v>
      </c>
      <c r="D424" s="30">
        <f>YEAR(Table2[[#This Row],[date]])</f>
        <v>2019</v>
      </c>
      <c r="E424" s="30">
        <v>16961</v>
      </c>
      <c r="F424" s="30">
        <v>5.3588888888888908</v>
      </c>
      <c r="G424" s="30">
        <v>12.395118</v>
      </c>
      <c r="H424" s="30">
        <v>5.3588888888888908</v>
      </c>
      <c r="I424" s="30">
        <v>2.1902777777777782</v>
      </c>
      <c r="J424" s="30">
        <v>9.049649999999998</v>
      </c>
      <c r="K424" s="30">
        <f>Table2[[#This Row],[km]]/Table2[[#This Row],[steps]]*1000*3.28084</f>
        <v>2.3976415859395082</v>
      </c>
      <c r="L424" s="31">
        <f>IF(Table2[[#This Row],[km_walking]]&gt;3,Table2[[#This Row],[km_walking]]/Table2[[#This Row],[hours_walking]],"")</f>
        <v>4.1317362079898521</v>
      </c>
      <c r="M424" s="30">
        <f t="shared" si="35"/>
        <v>1</v>
      </c>
      <c r="N424" s="30">
        <f t="shared" si="31"/>
        <v>0</v>
      </c>
      <c r="O424" s="30">
        <f t="shared" si="33"/>
        <v>0</v>
      </c>
      <c r="P424" s="30">
        <f>IFERROR(IF(Table2[[#This Row],[break]]=0,0,P423+1),1)</f>
        <v>0</v>
      </c>
      <c r="Q424" s="30">
        <f t="shared" si="32"/>
        <v>0</v>
      </c>
      <c r="R424" s="30" t="str">
        <f>TEXT(Table2[[#This Row],[date]],"dd-mmm-yyyy")</f>
        <v>27-Feb-2019</v>
      </c>
    </row>
    <row r="425" spans="1:18" x14ac:dyDescent="0.25">
      <c r="A425" s="27">
        <v>43524</v>
      </c>
      <c r="B425" s="6" t="str">
        <f t="shared" si="34"/>
        <v>28 Thu</v>
      </c>
      <c r="C425" s="6" t="str">
        <f>TEXT(Table2[[#This Row],[date]],"mmm")</f>
        <v>Feb</v>
      </c>
      <c r="D425" s="30">
        <f>YEAR(Table2[[#This Row],[date]])</f>
        <v>2019</v>
      </c>
      <c r="E425" s="30">
        <v>7368</v>
      </c>
      <c r="F425" s="30">
        <v>2.0522222222222219</v>
      </c>
      <c r="G425" s="30">
        <v>5.9970699999999999</v>
      </c>
      <c r="H425" s="30">
        <v>2.0522222222222219</v>
      </c>
      <c r="I425" s="30">
        <v>0.98138888888888887</v>
      </c>
      <c r="J425" s="30">
        <v>5.2378999999999998</v>
      </c>
      <c r="K425" s="30">
        <f>Table2[[#This Row],[km]]/Table2[[#This Row],[steps]]*1000*3.28084</f>
        <v>2.6703891339305104</v>
      </c>
      <c r="L425" s="31">
        <f>IF(Table2[[#This Row],[km_walking]]&gt;3,Table2[[#This Row],[km_walking]]/Table2[[#This Row],[hours_walking]],"")</f>
        <v>5.3372318143221058</v>
      </c>
      <c r="M425" s="30">
        <f t="shared" si="35"/>
        <v>0</v>
      </c>
      <c r="N425" s="30">
        <f t="shared" si="31"/>
        <v>0</v>
      </c>
      <c r="O425" s="30">
        <f t="shared" si="33"/>
        <v>0</v>
      </c>
      <c r="P425" s="30">
        <f>IFERROR(IF(Table2[[#This Row],[break]]=0,0,P424+1),1)</f>
        <v>0</v>
      </c>
      <c r="Q425" s="30">
        <f t="shared" si="32"/>
        <v>1</v>
      </c>
      <c r="R425" s="30" t="str">
        <f>TEXT(Table2[[#This Row],[date]],"dd-mmm-yyyy")</f>
        <v>28-Feb-2019</v>
      </c>
    </row>
    <row r="426" spans="1:18" x14ac:dyDescent="0.25">
      <c r="A426" s="27">
        <v>43525</v>
      </c>
      <c r="B426" s="6" t="str">
        <f t="shared" si="34"/>
        <v>01 Fri</v>
      </c>
      <c r="C426" s="6" t="str">
        <f>TEXT(Table2[[#This Row],[date]],"mmm")</f>
        <v>Mar</v>
      </c>
      <c r="D426" s="30">
        <f>YEAR(Table2[[#This Row],[date]])</f>
        <v>2019</v>
      </c>
      <c r="E426" s="30">
        <v>11271</v>
      </c>
      <c r="F426" s="30">
        <v>2.504722222222223</v>
      </c>
      <c r="G426" s="30">
        <v>8.0749199999999988</v>
      </c>
      <c r="H426" s="30">
        <v>2.504722222222223</v>
      </c>
      <c r="I426" s="30">
        <v>1.608611111111111</v>
      </c>
      <c r="J426" s="30">
        <v>7.2738599999999982</v>
      </c>
      <c r="K426" s="30">
        <f>Table2[[#This Row],[km]]/Table2[[#This Row],[steps]]*1000*3.28084</f>
        <v>2.3505031082246473</v>
      </c>
      <c r="L426" s="31">
        <f>IF(Table2[[#This Row],[km_walking]]&gt;3,Table2[[#This Row],[km_walking]]/Table2[[#This Row],[hours_walking]],"")</f>
        <v>4.5218262821619746</v>
      </c>
      <c r="M426" s="30">
        <f t="shared" si="35"/>
        <v>1</v>
      </c>
      <c r="N426" s="30">
        <f t="shared" si="31"/>
        <v>0</v>
      </c>
      <c r="O426" s="30">
        <f t="shared" si="33"/>
        <v>0</v>
      </c>
      <c r="P426" s="30">
        <f>IFERROR(IF(Table2[[#This Row],[break]]=0,0,P425+1),1)</f>
        <v>0</v>
      </c>
      <c r="Q426" s="30">
        <f t="shared" si="32"/>
        <v>0</v>
      </c>
      <c r="R426" s="30" t="str">
        <f>TEXT(Table2[[#This Row],[date]],"dd-mmm-yyyy")</f>
        <v>01-Mar-2019</v>
      </c>
    </row>
    <row r="427" spans="1:18" x14ac:dyDescent="0.25">
      <c r="A427" s="27">
        <v>43526</v>
      </c>
      <c r="B427" s="6" t="str">
        <f t="shared" si="34"/>
        <v>02 Sat</v>
      </c>
      <c r="C427" s="6" t="str">
        <f>TEXT(Table2[[#This Row],[date]],"mmm")</f>
        <v>Mar</v>
      </c>
      <c r="D427" s="30">
        <f>YEAR(Table2[[#This Row],[date]])</f>
        <v>2019</v>
      </c>
      <c r="E427" s="30">
        <v>13047</v>
      </c>
      <c r="F427" s="30">
        <v>3.206666666666667</v>
      </c>
      <c r="G427" s="30">
        <v>8.7934000000000019</v>
      </c>
      <c r="H427" s="30">
        <v>3.206666666666667</v>
      </c>
      <c r="I427" s="30">
        <v>1.8602777777777779</v>
      </c>
      <c r="J427" s="30">
        <v>7.8160999999999996</v>
      </c>
      <c r="K427" s="30">
        <f>Table2[[#This Row],[km]]/Table2[[#This Row],[steps]]*1000*3.28084</f>
        <v>2.2112162532382924</v>
      </c>
      <c r="L427" s="31">
        <f>IF(Table2[[#This Row],[km_walking]]&gt;3,Table2[[#This Row],[km_walking]]/Table2[[#This Row],[hours_walking]],"")</f>
        <v>4.2015768254442278</v>
      </c>
      <c r="M427" s="30">
        <f t="shared" si="35"/>
        <v>1</v>
      </c>
      <c r="N427" s="30">
        <f t="shared" si="31"/>
        <v>0</v>
      </c>
      <c r="O427" s="30">
        <f t="shared" si="33"/>
        <v>0</v>
      </c>
      <c r="P427" s="30">
        <f>IFERROR(IF(Table2[[#This Row],[break]]=0,0,P426+1),1)</f>
        <v>0</v>
      </c>
      <c r="Q427" s="30">
        <f t="shared" si="32"/>
        <v>0</v>
      </c>
      <c r="R427" s="30" t="str">
        <f>TEXT(Table2[[#This Row],[date]],"dd-mmm-yyyy")</f>
        <v>02-Mar-2019</v>
      </c>
    </row>
    <row r="428" spans="1:18" x14ac:dyDescent="0.25">
      <c r="A428" s="27">
        <v>43527</v>
      </c>
      <c r="B428" s="6" t="str">
        <f t="shared" si="34"/>
        <v>03 Sun</v>
      </c>
      <c r="C428" s="6" t="str">
        <f>TEXT(Table2[[#This Row],[date]],"mmm")</f>
        <v>Mar</v>
      </c>
      <c r="D428" s="30">
        <f>YEAR(Table2[[#This Row],[date]])</f>
        <v>2019</v>
      </c>
      <c r="E428" s="30">
        <v>11409</v>
      </c>
      <c r="F428" s="30">
        <v>2.8272222222222219</v>
      </c>
      <c r="G428" s="30">
        <v>8.5676500000000004</v>
      </c>
      <c r="H428" s="30">
        <v>2.8272222222222219</v>
      </c>
      <c r="I428" s="30">
        <v>1.4325000000000001</v>
      </c>
      <c r="J428" s="30">
        <v>6.9103899999999996</v>
      </c>
      <c r="K428" s="30">
        <f>Table2[[#This Row],[km]]/Table2[[#This Row],[steps]]*1000*3.28084</f>
        <v>2.4637644689280394</v>
      </c>
      <c r="L428" s="31">
        <f>IF(Table2[[#This Row],[km_walking]]&gt;3,Table2[[#This Row],[km_walking]]/Table2[[#This Row],[hours_walking]],"")</f>
        <v>4.8240069808027917</v>
      </c>
      <c r="M428" s="30">
        <f t="shared" si="35"/>
        <v>1</v>
      </c>
      <c r="N428" s="30">
        <f t="shared" si="31"/>
        <v>0</v>
      </c>
      <c r="O428" s="30">
        <f t="shared" si="33"/>
        <v>0</v>
      </c>
      <c r="P428" s="30">
        <f>IFERROR(IF(Table2[[#This Row],[break]]=0,0,P427+1),1)</f>
        <v>0</v>
      </c>
      <c r="Q428" s="30">
        <f t="shared" si="32"/>
        <v>0</v>
      </c>
      <c r="R428" s="30" t="str">
        <f>TEXT(Table2[[#This Row],[date]],"dd-mmm-yyyy")</f>
        <v>03-Mar-2019</v>
      </c>
    </row>
    <row r="429" spans="1:18" x14ac:dyDescent="0.25">
      <c r="A429" s="27">
        <v>43528</v>
      </c>
      <c r="B429" s="6" t="str">
        <f t="shared" si="34"/>
        <v>04 Mon</v>
      </c>
      <c r="C429" s="6" t="str">
        <f>TEXT(Table2[[#This Row],[date]],"mmm")</f>
        <v>Mar</v>
      </c>
      <c r="D429" s="30">
        <f>YEAR(Table2[[#This Row],[date]])</f>
        <v>2019</v>
      </c>
      <c r="E429" s="30">
        <v>14629</v>
      </c>
      <c r="F429" s="30">
        <v>3.5099999999999989</v>
      </c>
      <c r="G429" s="30">
        <v>10.021369999999999</v>
      </c>
      <c r="H429" s="30">
        <v>3.5099999999999989</v>
      </c>
      <c r="I429" s="30">
        <v>1.8169444444444449</v>
      </c>
      <c r="J429" s="30">
        <v>7.8251400000000002</v>
      </c>
      <c r="K429" s="30">
        <f>Table2[[#This Row],[km]]/Table2[[#This Row],[steps]]*1000*3.28084</f>
        <v>2.2474886561487457</v>
      </c>
      <c r="L429" s="31">
        <f>IF(Table2[[#This Row],[km_walking]]&gt;3,Table2[[#This Row],[km_walking]]/Table2[[#This Row],[hours_walking]],"")</f>
        <v>4.3067579880752165</v>
      </c>
      <c r="M429" s="30">
        <f t="shared" si="35"/>
        <v>1</v>
      </c>
      <c r="N429" s="30">
        <f t="shared" si="31"/>
        <v>0</v>
      </c>
      <c r="O429" s="30">
        <f t="shared" si="33"/>
        <v>0</v>
      </c>
      <c r="P429" s="30">
        <f>IFERROR(IF(Table2[[#This Row],[break]]=0,0,P428+1),1)</f>
        <v>0</v>
      </c>
      <c r="Q429" s="30">
        <f t="shared" si="32"/>
        <v>0</v>
      </c>
      <c r="R429" s="30" t="str">
        <f>TEXT(Table2[[#This Row],[date]],"dd-mmm-yyyy")</f>
        <v>04-Mar-2019</v>
      </c>
    </row>
    <row r="430" spans="1:18" x14ac:dyDescent="0.25">
      <c r="A430" s="27">
        <v>43529</v>
      </c>
      <c r="B430" s="6" t="str">
        <f t="shared" si="34"/>
        <v>05 Tue</v>
      </c>
      <c r="C430" s="6" t="str">
        <f>TEXT(Table2[[#This Row],[date]],"mmm")</f>
        <v>Mar</v>
      </c>
      <c r="D430" s="30">
        <f>YEAR(Table2[[#This Row],[date]])</f>
        <v>2019</v>
      </c>
      <c r="E430" s="30">
        <v>17295</v>
      </c>
      <c r="F430" s="30">
        <v>3.992777777777778</v>
      </c>
      <c r="G430" s="30">
        <v>12.894740000000001</v>
      </c>
      <c r="H430" s="30">
        <v>3.992777777777778</v>
      </c>
      <c r="I430" s="30">
        <v>2.349444444444444</v>
      </c>
      <c r="J430" s="30">
        <v>11.30649</v>
      </c>
      <c r="K430" s="30">
        <f>Table2[[#This Row],[km]]/Table2[[#This Row],[steps]]*1000*3.28084</f>
        <v>2.4461161481121714</v>
      </c>
      <c r="L430" s="31">
        <f>IF(Table2[[#This Row],[km_walking]]&gt;3,Table2[[#This Row],[km_walking]]/Table2[[#This Row],[hours_walking]],"")</f>
        <v>4.8124100260108786</v>
      </c>
      <c r="M430" s="30">
        <f t="shared" si="35"/>
        <v>1</v>
      </c>
      <c r="N430" s="30">
        <f t="shared" si="31"/>
        <v>0</v>
      </c>
      <c r="O430" s="30">
        <f t="shared" si="33"/>
        <v>0</v>
      </c>
      <c r="P430" s="30">
        <f>IFERROR(IF(Table2[[#This Row],[break]]=0,0,P429+1),1)</f>
        <v>0</v>
      </c>
      <c r="Q430" s="30">
        <f t="shared" si="32"/>
        <v>0</v>
      </c>
      <c r="R430" s="30" t="str">
        <f>TEXT(Table2[[#This Row],[date]],"dd-mmm-yyyy")</f>
        <v>05-Mar-2019</v>
      </c>
    </row>
    <row r="431" spans="1:18" x14ac:dyDescent="0.25">
      <c r="A431" s="27">
        <v>43530</v>
      </c>
      <c r="B431" s="6" t="str">
        <f t="shared" si="34"/>
        <v>06 Wed</v>
      </c>
      <c r="C431" s="6" t="str">
        <f>TEXT(Table2[[#This Row],[date]],"mmm")</f>
        <v>Mar</v>
      </c>
      <c r="D431" s="30">
        <f>YEAR(Table2[[#This Row],[date]])</f>
        <v>2019</v>
      </c>
      <c r="E431" s="30">
        <v>11528</v>
      </c>
      <c r="F431" s="30">
        <v>2.6486111111111099</v>
      </c>
      <c r="G431" s="30">
        <v>8.5592699999999997</v>
      </c>
      <c r="H431" s="30">
        <v>2.6486111111111099</v>
      </c>
      <c r="I431" s="30">
        <v>1.7388888888888889</v>
      </c>
      <c r="J431" s="30">
        <v>7.6704900000000009</v>
      </c>
      <c r="K431" s="30">
        <f>Table2[[#This Row],[km]]/Table2[[#This Row],[steps]]*1000*3.28084</f>
        <v>2.4359468586745314</v>
      </c>
      <c r="L431" s="31">
        <f>IF(Table2[[#This Row],[km_walking]]&gt;3,Table2[[#This Row],[km_walking]]/Table2[[#This Row],[hours_walking]],"")</f>
        <v>4.4111444089456873</v>
      </c>
      <c r="M431" s="30">
        <f t="shared" si="35"/>
        <v>1</v>
      </c>
      <c r="N431" s="30">
        <f t="shared" si="31"/>
        <v>0</v>
      </c>
      <c r="O431" s="30">
        <f t="shared" si="33"/>
        <v>0</v>
      </c>
      <c r="P431" s="30">
        <f>IFERROR(IF(Table2[[#This Row],[break]]=0,0,P430+1),1)</f>
        <v>0</v>
      </c>
      <c r="Q431" s="30">
        <f t="shared" si="32"/>
        <v>0</v>
      </c>
      <c r="R431" s="30" t="str">
        <f>TEXT(Table2[[#This Row],[date]],"dd-mmm-yyyy")</f>
        <v>06-Mar-2019</v>
      </c>
    </row>
    <row r="432" spans="1:18" x14ac:dyDescent="0.25">
      <c r="A432" s="27">
        <v>43531</v>
      </c>
      <c r="B432" s="6" t="str">
        <f t="shared" si="34"/>
        <v>07 Thu</v>
      </c>
      <c r="C432" s="6" t="str">
        <f>TEXT(Table2[[#This Row],[date]],"mmm")</f>
        <v>Mar</v>
      </c>
      <c r="D432" s="30">
        <f>YEAR(Table2[[#This Row],[date]])</f>
        <v>2019</v>
      </c>
      <c r="E432" s="30">
        <v>2315</v>
      </c>
      <c r="F432" s="30">
        <v>1.9561111111111109</v>
      </c>
      <c r="G432" s="30">
        <v>1.4820660000000001</v>
      </c>
      <c r="H432" s="30">
        <v>1.9561111111111109</v>
      </c>
      <c r="I432" s="30">
        <v>8.611111111111111E-3</v>
      </c>
      <c r="J432" s="30">
        <v>4.0900000000000013E-2</v>
      </c>
      <c r="K432" s="30">
        <f>Table2[[#This Row],[km]]/Table2[[#This Row],[steps]]*1000*3.28084</f>
        <v>2.1003980196285097</v>
      </c>
      <c r="L432" s="31" t="str">
        <f>IF(Table2[[#This Row],[km_walking]]&gt;3,Table2[[#This Row],[km_walking]]/Table2[[#This Row],[hours_walking]],"")</f>
        <v/>
      </c>
      <c r="M432" s="30">
        <f t="shared" si="35"/>
        <v>0</v>
      </c>
      <c r="N432" s="30">
        <f t="shared" si="31"/>
        <v>0</v>
      </c>
      <c r="O432" s="30">
        <f t="shared" si="33"/>
        <v>1</v>
      </c>
      <c r="P432" s="30">
        <f>IFERROR(IF(Table2[[#This Row],[break]]=0,0,P431+1),1)</f>
        <v>1</v>
      </c>
      <c r="Q432" s="30">
        <f t="shared" si="32"/>
        <v>0</v>
      </c>
      <c r="R432" s="30" t="str">
        <f>TEXT(Table2[[#This Row],[date]],"dd-mmm-yyyy")</f>
        <v>07-Mar-2019</v>
      </c>
    </row>
    <row r="433" spans="1:18" x14ac:dyDescent="0.25">
      <c r="A433" s="27">
        <v>43532</v>
      </c>
      <c r="B433" s="6" t="str">
        <f t="shared" si="34"/>
        <v>08 Fri</v>
      </c>
      <c r="C433" s="6" t="str">
        <f>TEXT(Table2[[#This Row],[date]],"mmm")</f>
        <v>Mar</v>
      </c>
      <c r="D433" s="30">
        <f>YEAR(Table2[[#This Row],[date]])</f>
        <v>2019</v>
      </c>
      <c r="E433" s="30">
        <v>13610</v>
      </c>
      <c r="F433" s="30">
        <v>3.3944444444444448</v>
      </c>
      <c r="G433" s="30">
        <v>11.031689999999999</v>
      </c>
      <c r="H433" s="30">
        <v>3.3944444444444448</v>
      </c>
      <c r="I433" s="30">
        <v>1.9916666666666669</v>
      </c>
      <c r="J433" s="30">
        <v>10.25229</v>
      </c>
      <c r="K433" s="30">
        <f>Table2[[#This Row],[km]]/Table2[[#This Row],[steps]]*1000*3.28084</f>
        <v>2.6593100528728875</v>
      </c>
      <c r="L433" s="31">
        <f>IF(Table2[[#This Row],[km_walking]]&gt;3,Table2[[#This Row],[km_walking]]/Table2[[#This Row],[hours_walking]],"")</f>
        <v>5.1475933054393304</v>
      </c>
      <c r="M433" s="30">
        <f t="shared" si="35"/>
        <v>1</v>
      </c>
      <c r="N433" s="30">
        <f t="shared" si="31"/>
        <v>0</v>
      </c>
      <c r="O433" s="30">
        <f t="shared" si="33"/>
        <v>0</v>
      </c>
      <c r="P433" s="30">
        <f>IFERROR(IF(Table2[[#This Row],[break]]=0,0,P432+1),1)</f>
        <v>0</v>
      </c>
      <c r="Q433" s="30">
        <f t="shared" si="32"/>
        <v>1</v>
      </c>
      <c r="R433" s="30" t="str">
        <f>TEXT(Table2[[#This Row],[date]],"dd-mmm-yyyy")</f>
        <v>08-Mar-2019</v>
      </c>
    </row>
    <row r="434" spans="1:18" x14ac:dyDescent="0.25">
      <c r="A434" s="27">
        <v>43533</v>
      </c>
      <c r="B434" s="6" t="str">
        <f t="shared" si="34"/>
        <v>09 Sat</v>
      </c>
      <c r="C434" s="6" t="str">
        <f>TEXT(Table2[[#This Row],[date]],"mmm")</f>
        <v>Mar</v>
      </c>
      <c r="D434" s="30">
        <f>YEAR(Table2[[#This Row],[date]])</f>
        <v>2019</v>
      </c>
      <c r="E434" s="30">
        <v>13183</v>
      </c>
      <c r="F434" s="30">
        <v>2.6641666666666661</v>
      </c>
      <c r="G434" s="30">
        <v>9.9109200000000026</v>
      </c>
      <c r="H434" s="30">
        <v>2.6641666666666661</v>
      </c>
      <c r="I434" s="30">
        <v>2.006388888888889</v>
      </c>
      <c r="J434" s="30">
        <v>9.3896899999999999</v>
      </c>
      <c r="K434" s="30">
        <f>Table2[[#This Row],[km]]/Table2[[#This Row],[steps]]*1000*3.28084</f>
        <v>2.4665207291815223</v>
      </c>
      <c r="L434" s="31">
        <f>IF(Table2[[#This Row],[km_walking]]&gt;3,Table2[[#This Row],[km_walking]]/Table2[[#This Row],[hours_walking]],"")</f>
        <v>4.6798953343486085</v>
      </c>
      <c r="M434" s="30">
        <f t="shared" si="35"/>
        <v>1</v>
      </c>
      <c r="N434" s="30">
        <f t="shared" si="31"/>
        <v>0</v>
      </c>
      <c r="O434" s="30">
        <f t="shared" si="33"/>
        <v>0</v>
      </c>
      <c r="P434" s="30">
        <f>IFERROR(IF(Table2[[#This Row],[break]]=0,0,P433+1),1)</f>
        <v>0</v>
      </c>
      <c r="Q434" s="30">
        <f t="shared" si="32"/>
        <v>0</v>
      </c>
      <c r="R434" s="30" t="str">
        <f>TEXT(Table2[[#This Row],[date]],"dd-mmm-yyyy")</f>
        <v>09-Mar-2019</v>
      </c>
    </row>
    <row r="435" spans="1:18" x14ac:dyDescent="0.25">
      <c r="A435" s="27">
        <v>43534</v>
      </c>
      <c r="B435" s="6" t="str">
        <f t="shared" si="34"/>
        <v>10 Sun</v>
      </c>
      <c r="C435" s="6" t="str">
        <f>TEXT(Table2[[#This Row],[date]],"mmm")</f>
        <v>Mar</v>
      </c>
      <c r="D435" s="30">
        <f>YEAR(Table2[[#This Row],[date]])</f>
        <v>2019</v>
      </c>
      <c r="E435" s="30">
        <v>13281</v>
      </c>
      <c r="F435" s="30">
        <v>3.2524999999999999</v>
      </c>
      <c r="G435" s="30">
        <v>10.325554</v>
      </c>
      <c r="H435" s="30">
        <v>3.2524999999999999</v>
      </c>
      <c r="I435" s="30">
        <v>2.0205555555555552</v>
      </c>
      <c r="J435" s="30">
        <v>9.280204000000003</v>
      </c>
      <c r="K435" s="30">
        <f>Table2[[#This Row],[km]]/Table2[[#This Row],[steps]]*1000*3.28084</f>
        <v>2.550748481692644</v>
      </c>
      <c r="L435" s="31">
        <f>IF(Table2[[#This Row],[km_walking]]&gt;3,Table2[[#This Row],[km_walking]]/Table2[[#This Row],[hours_walking]],"")</f>
        <v>4.5928972229859797</v>
      </c>
      <c r="M435" s="30">
        <f t="shared" si="35"/>
        <v>1</v>
      </c>
      <c r="N435" s="30">
        <f t="shared" si="31"/>
        <v>0</v>
      </c>
      <c r="O435" s="30">
        <f t="shared" si="33"/>
        <v>0</v>
      </c>
      <c r="P435" s="30">
        <f>IFERROR(IF(Table2[[#This Row],[break]]=0,0,P434+1),1)</f>
        <v>0</v>
      </c>
      <c r="Q435" s="30">
        <f t="shared" si="32"/>
        <v>0</v>
      </c>
      <c r="R435" s="30" t="str">
        <f>TEXT(Table2[[#This Row],[date]],"dd-mmm-yyyy")</f>
        <v>10-Mar-2019</v>
      </c>
    </row>
    <row r="436" spans="1:18" x14ac:dyDescent="0.25">
      <c r="A436" s="27">
        <v>43535</v>
      </c>
      <c r="B436" s="6" t="str">
        <f t="shared" si="34"/>
        <v>11 Mon</v>
      </c>
      <c r="C436" s="6" t="str">
        <f>TEXT(Table2[[#This Row],[date]],"mmm")</f>
        <v>Mar</v>
      </c>
      <c r="D436" s="30">
        <f>YEAR(Table2[[#This Row],[date]])</f>
        <v>2019</v>
      </c>
      <c r="E436" s="30">
        <v>9455</v>
      </c>
      <c r="F436" s="30">
        <v>4.5683333333333334</v>
      </c>
      <c r="G436" s="30">
        <v>6.6750839999999991</v>
      </c>
      <c r="H436" s="30">
        <v>4.5683333333333334</v>
      </c>
      <c r="I436" s="30">
        <v>0.64722222222222225</v>
      </c>
      <c r="J436" s="30">
        <v>2.2521800000000001</v>
      </c>
      <c r="K436" s="30">
        <f>Table2[[#This Row],[km]]/Table2[[#This Row],[steps]]*1000*3.28084</f>
        <v>2.3162223786948699</v>
      </c>
      <c r="L436" s="31" t="str">
        <f>IF(Table2[[#This Row],[km_walking]]&gt;3,Table2[[#This Row],[km_walking]]/Table2[[#This Row],[hours_walking]],"")</f>
        <v/>
      </c>
      <c r="M436" s="30">
        <f t="shared" si="35"/>
        <v>0</v>
      </c>
      <c r="N436" s="30">
        <f t="shared" si="31"/>
        <v>0</v>
      </c>
      <c r="O436" s="30">
        <f t="shared" si="33"/>
        <v>0</v>
      </c>
      <c r="P436" s="30">
        <f>IFERROR(IF(Table2[[#This Row],[break]]=0,0,P435+1),1)</f>
        <v>0</v>
      </c>
      <c r="Q436" s="30">
        <f t="shared" si="32"/>
        <v>0</v>
      </c>
      <c r="R436" s="30" t="str">
        <f>TEXT(Table2[[#This Row],[date]],"dd-mmm-yyyy")</f>
        <v>11-Mar-2019</v>
      </c>
    </row>
    <row r="437" spans="1:18" x14ac:dyDescent="0.25">
      <c r="A437" s="27">
        <v>43536</v>
      </c>
      <c r="B437" s="6" t="str">
        <f t="shared" si="34"/>
        <v>12 Tue</v>
      </c>
      <c r="C437" s="6" t="str">
        <f>TEXT(Table2[[#This Row],[date]],"mmm")</f>
        <v>Mar</v>
      </c>
      <c r="D437" s="30">
        <f>YEAR(Table2[[#This Row],[date]])</f>
        <v>2019</v>
      </c>
      <c r="E437" s="30">
        <v>7950</v>
      </c>
      <c r="F437" s="30">
        <v>3.2872222222222209</v>
      </c>
      <c r="G437" s="30">
        <v>5.5574920000000017</v>
      </c>
      <c r="H437" s="30">
        <v>3.2872222222222209</v>
      </c>
      <c r="I437" s="30">
        <v>0.74722222222222223</v>
      </c>
      <c r="J437" s="30">
        <v>2.446205</v>
      </c>
      <c r="K437" s="30">
        <f>Table2[[#This Row],[km]]/Table2[[#This Row],[steps]]*1000*3.28084</f>
        <v>2.2934895664503152</v>
      </c>
      <c r="L437" s="31" t="str">
        <f>IF(Table2[[#This Row],[km_walking]]&gt;3,Table2[[#This Row],[km_walking]]/Table2[[#This Row],[hours_walking]],"")</f>
        <v/>
      </c>
      <c r="M437" s="30">
        <f t="shared" si="35"/>
        <v>0</v>
      </c>
      <c r="N437" s="30">
        <f t="shared" si="31"/>
        <v>0</v>
      </c>
      <c r="O437" s="30">
        <f t="shared" si="33"/>
        <v>0</v>
      </c>
      <c r="P437" s="30">
        <f>IFERROR(IF(Table2[[#This Row],[break]]=0,0,P436+1),1)</f>
        <v>0</v>
      </c>
      <c r="Q437" s="30">
        <f t="shared" si="32"/>
        <v>0</v>
      </c>
      <c r="R437" s="30" t="str">
        <f>TEXT(Table2[[#This Row],[date]],"dd-mmm-yyyy")</f>
        <v>12-Mar-2019</v>
      </c>
    </row>
    <row r="438" spans="1:18" x14ac:dyDescent="0.25">
      <c r="A438" s="27">
        <v>43537</v>
      </c>
      <c r="B438" s="6" t="str">
        <f t="shared" si="34"/>
        <v>13 Wed</v>
      </c>
      <c r="C438" s="6" t="str">
        <f>TEXT(Table2[[#This Row],[date]],"mmm")</f>
        <v>Mar</v>
      </c>
      <c r="D438" s="30">
        <f>YEAR(Table2[[#This Row],[date]])</f>
        <v>2019</v>
      </c>
      <c r="E438" s="30">
        <v>9860</v>
      </c>
      <c r="F438" s="30">
        <v>2.968611111111112</v>
      </c>
      <c r="G438" s="30">
        <v>6.7506100000000009</v>
      </c>
      <c r="H438" s="30">
        <v>2.968611111111112</v>
      </c>
      <c r="I438" s="30">
        <v>1.463888888888889</v>
      </c>
      <c r="J438" s="30">
        <v>5.8067000000000002</v>
      </c>
      <c r="K438" s="30">
        <f>Table2[[#This Row],[km]]/Table2[[#This Row],[steps]]*1000*3.28084</f>
        <v>2.2462141290466535</v>
      </c>
      <c r="L438" s="31">
        <f>IF(Table2[[#This Row],[km_walking]]&gt;3,Table2[[#This Row],[km_walking]]/Table2[[#This Row],[hours_walking]],"")</f>
        <v>3.9666261859582539</v>
      </c>
      <c r="M438" s="30">
        <f t="shared" si="35"/>
        <v>0</v>
      </c>
      <c r="N438" s="30">
        <f t="shared" si="31"/>
        <v>0</v>
      </c>
      <c r="O438" s="30">
        <f t="shared" si="33"/>
        <v>0</v>
      </c>
      <c r="P438" s="30">
        <f>IFERROR(IF(Table2[[#This Row],[break]]=0,0,P437+1),1)</f>
        <v>0</v>
      </c>
      <c r="Q438" s="30">
        <f t="shared" si="32"/>
        <v>0</v>
      </c>
      <c r="R438" s="30" t="str">
        <f>TEXT(Table2[[#This Row],[date]],"dd-mmm-yyyy")</f>
        <v>13-Mar-2019</v>
      </c>
    </row>
    <row r="439" spans="1:18" x14ac:dyDescent="0.25">
      <c r="A439" s="27">
        <v>43538</v>
      </c>
      <c r="B439" s="6" t="str">
        <f t="shared" si="34"/>
        <v>14 Thu</v>
      </c>
      <c r="C439" s="6" t="str">
        <f>TEXT(Table2[[#This Row],[date]],"mmm")</f>
        <v>Mar</v>
      </c>
      <c r="D439" s="30">
        <f>YEAR(Table2[[#This Row],[date]])</f>
        <v>2019</v>
      </c>
      <c r="E439" s="30">
        <v>10282</v>
      </c>
      <c r="F439" s="30">
        <v>2.1669444444444439</v>
      </c>
      <c r="G439" s="30">
        <v>7.7198399999999987</v>
      </c>
      <c r="H439" s="30">
        <v>2.1669444444444439</v>
      </c>
      <c r="I439" s="30">
        <v>1.6633333333333331</v>
      </c>
      <c r="J439" s="30">
        <v>7.3398199999999996</v>
      </c>
      <c r="K439" s="30">
        <f>Table2[[#This Row],[km]]/Table2[[#This Row],[steps]]*1000*3.28084</f>
        <v>2.4632911754133433</v>
      </c>
      <c r="L439" s="31">
        <f>IF(Table2[[#This Row],[km_walking]]&gt;3,Table2[[#This Row],[km_walking]]/Table2[[#This Row],[hours_walking]],"")</f>
        <v>4.41271743486974</v>
      </c>
      <c r="M439" s="30">
        <f t="shared" si="35"/>
        <v>1</v>
      </c>
      <c r="N439" s="30">
        <f t="shared" si="31"/>
        <v>0</v>
      </c>
      <c r="O439" s="30">
        <f t="shared" si="33"/>
        <v>0</v>
      </c>
      <c r="P439" s="30">
        <f>IFERROR(IF(Table2[[#This Row],[break]]=0,0,P438+1),1)</f>
        <v>0</v>
      </c>
      <c r="Q439" s="30">
        <f t="shared" si="32"/>
        <v>0</v>
      </c>
      <c r="R439" s="30" t="str">
        <f>TEXT(Table2[[#This Row],[date]],"dd-mmm-yyyy")</f>
        <v>14-Mar-2019</v>
      </c>
    </row>
    <row r="440" spans="1:18" x14ac:dyDescent="0.25">
      <c r="A440" s="27">
        <v>43539</v>
      </c>
      <c r="B440" s="6" t="str">
        <f t="shared" si="34"/>
        <v>15 Fri</v>
      </c>
      <c r="C440" s="6" t="str">
        <f>TEXT(Table2[[#This Row],[date]],"mmm")</f>
        <v>Mar</v>
      </c>
      <c r="D440" s="30">
        <f>YEAR(Table2[[#This Row],[date]])</f>
        <v>2019</v>
      </c>
      <c r="E440" s="30">
        <v>13840</v>
      </c>
      <c r="F440" s="30">
        <v>2.882222222222222</v>
      </c>
      <c r="G440" s="30">
        <v>11.367022</v>
      </c>
      <c r="H440" s="30">
        <v>2.882222222222222</v>
      </c>
      <c r="I440" s="30">
        <v>2.1952777777777781</v>
      </c>
      <c r="J440" s="30">
        <v>10.770552</v>
      </c>
      <c r="K440" s="30">
        <f>Table2[[#This Row],[km]]/Table2[[#This Row],[steps]]*1000*3.28084</f>
        <v>2.694608414630058</v>
      </c>
      <c r="L440" s="31">
        <f>IF(Table2[[#This Row],[km_walking]]&gt;3,Table2[[#This Row],[km_walking]]/Table2[[#This Row],[hours_walking]],"")</f>
        <v>4.9062365177780585</v>
      </c>
      <c r="M440" s="30">
        <f t="shared" si="35"/>
        <v>1</v>
      </c>
      <c r="N440" s="30">
        <f t="shared" si="31"/>
        <v>0</v>
      </c>
      <c r="O440" s="30">
        <f t="shared" si="33"/>
        <v>0</v>
      </c>
      <c r="P440" s="30">
        <f>IFERROR(IF(Table2[[#This Row],[break]]=0,0,P439+1),1)</f>
        <v>0</v>
      </c>
      <c r="Q440" s="30">
        <f t="shared" si="32"/>
        <v>0</v>
      </c>
      <c r="R440" s="30" t="str">
        <f>TEXT(Table2[[#This Row],[date]],"dd-mmm-yyyy")</f>
        <v>15-Mar-2019</v>
      </c>
    </row>
    <row r="441" spans="1:18" x14ac:dyDescent="0.25">
      <c r="A441" s="27">
        <v>43540</v>
      </c>
      <c r="B441" s="6" t="str">
        <f t="shared" si="34"/>
        <v>16 Sat</v>
      </c>
      <c r="C441" s="6" t="str">
        <f>TEXT(Table2[[#This Row],[date]],"mmm")</f>
        <v>Mar</v>
      </c>
      <c r="D441" s="30">
        <f>YEAR(Table2[[#This Row],[date]])</f>
        <v>2019</v>
      </c>
      <c r="E441" s="30">
        <v>12483</v>
      </c>
      <c r="F441" s="30">
        <v>3.104722222222223</v>
      </c>
      <c r="G441" s="30">
        <v>9.728470999999999</v>
      </c>
      <c r="H441" s="30">
        <v>3.104722222222223</v>
      </c>
      <c r="I441" s="30">
        <v>1.8272222222222221</v>
      </c>
      <c r="J441" s="30">
        <v>8.0935109999999995</v>
      </c>
      <c r="K441" s="30">
        <f>Table2[[#This Row],[km]]/Table2[[#This Row],[steps]]*1000*3.28084</f>
        <v>2.5568819030393333</v>
      </c>
      <c r="L441" s="31">
        <f>IF(Table2[[#This Row],[km_walking]]&gt;3,Table2[[#This Row],[km_walking]]/Table2[[#This Row],[hours_walking]],"")</f>
        <v>4.4294070538157495</v>
      </c>
      <c r="M441" s="30">
        <f t="shared" si="35"/>
        <v>1</v>
      </c>
      <c r="N441" s="30">
        <f t="shared" si="31"/>
        <v>0</v>
      </c>
      <c r="O441" s="30">
        <f t="shared" si="33"/>
        <v>0</v>
      </c>
      <c r="P441" s="30">
        <f>IFERROR(IF(Table2[[#This Row],[break]]=0,0,P440+1),1)</f>
        <v>0</v>
      </c>
      <c r="Q441" s="30">
        <f t="shared" si="32"/>
        <v>0</v>
      </c>
      <c r="R441" s="30" t="str">
        <f>TEXT(Table2[[#This Row],[date]],"dd-mmm-yyyy")</f>
        <v>16-Mar-2019</v>
      </c>
    </row>
    <row r="442" spans="1:18" x14ac:dyDescent="0.25">
      <c r="A442" s="27">
        <v>43541</v>
      </c>
      <c r="B442" s="6" t="str">
        <f t="shared" si="34"/>
        <v>17 Sun</v>
      </c>
      <c r="C442" s="6" t="str">
        <f>TEXT(Table2[[#This Row],[date]],"mmm")</f>
        <v>Mar</v>
      </c>
      <c r="D442" s="30">
        <f>YEAR(Table2[[#This Row],[date]])</f>
        <v>2019</v>
      </c>
      <c r="E442" s="30">
        <v>9395</v>
      </c>
      <c r="F442" s="30">
        <v>2.440833333333333</v>
      </c>
      <c r="G442" s="30">
        <v>6.2274000000000003</v>
      </c>
      <c r="H442" s="30">
        <v>2.440833333333333</v>
      </c>
      <c r="I442" s="30">
        <v>1.21</v>
      </c>
      <c r="J442" s="30">
        <v>4.5789600000000004</v>
      </c>
      <c r="K442" s="30">
        <f>Table2[[#This Row],[km]]/Table2[[#This Row],[steps]]*1000*3.28084</f>
        <v>2.1746783412453432</v>
      </c>
      <c r="L442" s="31">
        <f>IF(Table2[[#This Row],[km_walking]]&gt;3,Table2[[#This Row],[km_walking]]/Table2[[#This Row],[hours_walking]],"")</f>
        <v>3.7842644628099178</v>
      </c>
      <c r="M442" s="30">
        <f t="shared" si="35"/>
        <v>0</v>
      </c>
      <c r="N442" s="30">
        <f t="shared" si="31"/>
        <v>0</v>
      </c>
      <c r="O442" s="30">
        <f t="shared" si="33"/>
        <v>0</v>
      </c>
      <c r="P442" s="30">
        <f>IFERROR(IF(Table2[[#This Row],[break]]=0,0,P441+1),1)</f>
        <v>0</v>
      </c>
      <c r="Q442" s="30">
        <f t="shared" si="32"/>
        <v>0</v>
      </c>
      <c r="R442" s="30" t="str">
        <f>TEXT(Table2[[#This Row],[date]],"dd-mmm-yyyy")</f>
        <v>17-Mar-2019</v>
      </c>
    </row>
    <row r="443" spans="1:18" x14ac:dyDescent="0.25">
      <c r="A443" s="27">
        <v>43542</v>
      </c>
      <c r="B443" s="6" t="str">
        <f t="shared" si="34"/>
        <v>18 Mon</v>
      </c>
      <c r="C443" s="6" t="str">
        <f>TEXT(Table2[[#This Row],[date]],"mmm")</f>
        <v>Mar</v>
      </c>
      <c r="D443" s="30">
        <f>YEAR(Table2[[#This Row],[date]])</f>
        <v>2019</v>
      </c>
      <c r="E443" s="30">
        <v>9419</v>
      </c>
      <c r="F443" s="30">
        <v>2.126666666666666</v>
      </c>
      <c r="G443" s="30">
        <v>6.5179499999999999</v>
      </c>
      <c r="H443" s="30">
        <v>2.126666666666666</v>
      </c>
      <c r="I443" s="30">
        <v>1.2947222222222221</v>
      </c>
      <c r="J443" s="30">
        <v>5.4480700000000004</v>
      </c>
      <c r="K443" s="30">
        <f>Table2[[#This Row],[km]]/Table2[[#This Row],[steps]]*1000*3.28084</f>
        <v>2.2703419766429556</v>
      </c>
      <c r="L443" s="31">
        <f>IF(Table2[[#This Row],[km_walking]]&gt;3,Table2[[#This Row],[km_walking]]/Table2[[#This Row],[hours_walking]],"")</f>
        <v>4.2079064578416654</v>
      </c>
      <c r="M443" s="30">
        <f t="shared" si="35"/>
        <v>0</v>
      </c>
      <c r="N443" s="30">
        <f t="shared" si="31"/>
        <v>0</v>
      </c>
      <c r="O443" s="30">
        <f t="shared" si="33"/>
        <v>0</v>
      </c>
      <c r="P443" s="30">
        <f>IFERROR(IF(Table2[[#This Row],[break]]=0,0,P442+1),1)</f>
        <v>0</v>
      </c>
      <c r="Q443" s="30">
        <f t="shared" si="32"/>
        <v>0</v>
      </c>
      <c r="R443" s="30" t="str">
        <f>TEXT(Table2[[#This Row],[date]],"dd-mmm-yyyy")</f>
        <v>18-Mar-2019</v>
      </c>
    </row>
    <row r="444" spans="1:18" x14ac:dyDescent="0.25">
      <c r="A444" s="27">
        <v>43543</v>
      </c>
      <c r="B444" s="6" t="str">
        <f t="shared" si="34"/>
        <v>19 Tue</v>
      </c>
      <c r="C444" s="6" t="str">
        <f>TEXT(Table2[[#This Row],[date]],"mmm")</f>
        <v>Mar</v>
      </c>
      <c r="D444" s="30">
        <f>YEAR(Table2[[#This Row],[date]])</f>
        <v>2019</v>
      </c>
      <c r="E444" s="30">
        <v>7979</v>
      </c>
      <c r="F444" s="30">
        <v>3.243611111111111</v>
      </c>
      <c r="G444" s="30">
        <v>5.4382300000000008</v>
      </c>
      <c r="H444" s="30">
        <v>3.243611111111111</v>
      </c>
      <c r="I444" s="30">
        <v>1.033333333333333</v>
      </c>
      <c r="J444" s="30">
        <v>3.5402900000000002</v>
      </c>
      <c r="K444" s="30">
        <f>Table2[[#This Row],[km]]/Table2[[#This Row],[steps]]*1000*3.28084</f>
        <v>2.2361151163303674</v>
      </c>
      <c r="L444" s="31">
        <f>IF(Table2[[#This Row],[km_walking]]&gt;3,Table2[[#This Row],[km_walking]]/Table2[[#This Row],[hours_walking]],"")</f>
        <v>3.4260870967741948</v>
      </c>
      <c r="M444" s="30">
        <f t="shared" si="35"/>
        <v>0</v>
      </c>
      <c r="N444" s="30">
        <f t="shared" si="31"/>
        <v>0</v>
      </c>
      <c r="O444" s="30">
        <f t="shared" si="33"/>
        <v>0</v>
      </c>
      <c r="P444" s="30">
        <f>IFERROR(IF(Table2[[#This Row],[break]]=0,0,P443+1),1)</f>
        <v>0</v>
      </c>
      <c r="Q444" s="30">
        <f t="shared" si="32"/>
        <v>0</v>
      </c>
      <c r="R444" s="30" t="str">
        <f>TEXT(Table2[[#This Row],[date]],"dd-mmm-yyyy")</f>
        <v>19-Mar-2019</v>
      </c>
    </row>
    <row r="445" spans="1:18" x14ac:dyDescent="0.25">
      <c r="A445" s="27">
        <v>43544</v>
      </c>
      <c r="B445" s="6" t="str">
        <f t="shared" si="34"/>
        <v>20 Wed</v>
      </c>
      <c r="C445" s="6" t="str">
        <f>TEXT(Table2[[#This Row],[date]],"mmm")</f>
        <v>Mar</v>
      </c>
      <c r="D445" s="30">
        <f>YEAR(Table2[[#This Row],[date]])</f>
        <v>2019</v>
      </c>
      <c r="E445" s="30">
        <v>9253</v>
      </c>
      <c r="F445" s="30">
        <v>2.6722222222222221</v>
      </c>
      <c r="G445" s="30">
        <v>6.2281400000000016</v>
      </c>
      <c r="H445" s="30">
        <v>2.6722222222222221</v>
      </c>
      <c r="I445" s="30">
        <v>1.556388888888889</v>
      </c>
      <c r="J445" s="30">
        <v>5.3342700000000001</v>
      </c>
      <c r="K445" s="30">
        <f>Table2[[#This Row],[km]]/Table2[[#This Row],[steps]]*1000*3.28084</f>
        <v>2.2083141508267592</v>
      </c>
      <c r="L445" s="31">
        <f>IF(Table2[[#This Row],[km_walking]]&gt;3,Table2[[#This Row],[km_walking]]/Table2[[#This Row],[hours_walking]],"")</f>
        <v>3.4273374977690518</v>
      </c>
      <c r="M445" s="30">
        <f t="shared" si="35"/>
        <v>0</v>
      </c>
      <c r="N445" s="30">
        <f t="shared" si="31"/>
        <v>0</v>
      </c>
      <c r="O445" s="30">
        <f t="shared" si="33"/>
        <v>0</v>
      </c>
      <c r="P445" s="30">
        <f>IFERROR(IF(Table2[[#This Row],[break]]=0,0,P444+1),1)</f>
        <v>0</v>
      </c>
      <c r="Q445" s="30">
        <f t="shared" si="32"/>
        <v>0</v>
      </c>
      <c r="R445" s="30" t="str">
        <f>TEXT(Table2[[#This Row],[date]],"dd-mmm-yyyy")</f>
        <v>20-Mar-2019</v>
      </c>
    </row>
    <row r="446" spans="1:18" x14ac:dyDescent="0.25">
      <c r="A446" s="27">
        <v>43545</v>
      </c>
      <c r="B446" s="6" t="str">
        <f t="shared" si="34"/>
        <v>21 Thu</v>
      </c>
      <c r="C446" s="6" t="str">
        <f>TEXT(Table2[[#This Row],[date]],"mmm")</f>
        <v>Mar</v>
      </c>
      <c r="D446" s="30">
        <f>YEAR(Table2[[#This Row],[date]])</f>
        <v>2019</v>
      </c>
      <c r="E446" s="30">
        <v>11959</v>
      </c>
      <c r="F446" s="30">
        <v>3.1011111111111109</v>
      </c>
      <c r="G446" s="30">
        <v>8.3930099999999985</v>
      </c>
      <c r="H446" s="30">
        <v>3.1011111111111109</v>
      </c>
      <c r="I446" s="30">
        <v>1.615</v>
      </c>
      <c r="J446" s="30">
        <v>6.4762700000000004</v>
      </c>
      <c r="K446" s="30">
        <f>Table2[[#This Row],[km]]/Table2[[#This Row],[steps]]*1000*3.28084</f>
        <v>2.3025439358140307</v>
      </c>
      <c r="L446" s="31">
        <f>IF(Table2[[#This Row],[km_walking]]&gt;3,Table2[[#This Row],[km_walking]]/Table2[[#This Row],[hours_walking]],"")</f>
        <v>4.010074303405573</v>
      </c>
      <c r="M446" s="30">
        <f t="shared" si="35"/>
        <v>1</v>
      </c>
      <c r="N446" s="30">
        <f t="shared" si="31"/>
        <v>0</v>
      </c>
      <c r="O446" s="30">
        <f t="shared" si="33"/>
        <v>0</v>
      </c>
      <c r="P446" s="30">
        <f>IFERROR(IF(Table2[[#This Row],[break]]=0,0,P445+1),1)</f>
        <v>0</v>
      </c>
      <c r="Q446" s="30">
        <f t="shared" si="32"/>
        <v>0</v>
      </c>
      <c r="R446" s="30" t="str">
        <f>TEXT(Table2[[#This Row],[date]],"dd-mmm-yyyy")</f>
        <v>21-Mar-2019</v>
      </c>
    </row>
    <row r="447" spans="1:18" x14ac:dyDescent="0.25">
      <c r="A447" s="27">
        <v>43546</v>
      </c>
      <c r="B447" s="6" t="str">
        <f t="shared" si="34"/>
        <v>22 Fri</v>
      </c>
      <c r="C447" s="6" t="str">
        <f>TEXT(Table2[[#This Row],[date]],"mmm")</f>
        <v>Mar</v>
      </c>
      <c r="D447" s="30">
        <f>YEAR(Table2[[#This Row],[date]])</f>
        <v>2019</v>
      </c>
      <c r="E447" s="30">
        <v>6199</v>
      </c>
      <c r="F447" s="30">
        <v>2.4072222222222219</v>
      </c>
      <c r="G447" s="30">
        <v>4.02433</v>
      </c>
      <c r="H447" s="30">
        <v>2.4072222222222219</v>
      </c>
      <c r="I447" s="30">
        <v>0.28083333333333332</v>
      </c>
      <c r="J447" s="30">
        <v>0.89910999999999996</v>
      </c>
      <c r="K447" s="30">
        <f>Table2[[#This Row],[km]]/Table2[[#This Row],[steps]]*1000*3.28084</f>
        <v>2.1298891494111953</v>
      </c>
      <c r="L447" s="31" t="str">
        <f>IF(Table2[[#This Row],[km_walking]]&gt;3,Table2[[#This Row],[km_walking]]/Table2[[#This Row],[hours_walking]],"")</f>
        <v/>
      </c>
      <c r="M447" s="30">
        <f t="shared" si="35"/>
        <v>0</v>
      </c>
      <c r="N447" s="30">
        <f t="shared" si="31"/>
        <v>0</v>
      </c>
      <c r="O447" s="30">
        <f t="shared" si="33"/>
        <v>0</v>
      </c>
      <c r="P447" s="30">
        <f>IFERROR(IF(Table2[[#This Row],[break]]=0,0,P446+1),1)</f>
        <v>0</v>
      </c>
      <c r="Q447" s="30">
        <f t="shared" si="32"/>
        <v>0</v>
      </c>
      <c r="R447" s="30" t="str">
        <f>TEXT(Table2[[#This Row],[date]],"dd-mmm-yyyy")</f>
        <v>22-Mar-2019</v>
      </c>
    </row>
    <row r="448" spans="1:18" x14ac:dyDescent="0.25">
      <c r="A448" s="27">
        <v>43547</v>
      </c>
      <c r="B448" s="6" t="str">
        <f t="shared" si="34"/>
        <v>23 Sat</v>
      </c>
      <c r="C448" s="6" t="str">
        <f>TEXT(Table2[[#This Row],[date]],"mmm")</f>
        <v>Mar</v>
      </c>
      <c r="D448" s="30">
        <f>YEAR(Table2[[#This Row],[date]])</f>
        <v>2019</v>
      </c>
      <c r="E448" s="30">
        <v>11794</v>
      </c>
      <c r="F448" s="30">
        <v>3.6316666666666659</v>
      </c>
      <c r="G448" s="30">
        <v>7.2998770000000022</v>
      </c>
      <c r="H448" s="30">
        <v>3.6316666666666659</v>
      </c>
      <c r="I448" s="30">
        <v>1.3661111111111111</v>
      </c>
      <c r="J448" s="30">
        <v>4.5699569999999996</v>
      </c>
      <c r="K448" s="30">
        <f>Table2[[#This Row],[km]]/Table2[[#This Row],[steps]]*1000*3.28084</f>
        <v>2.0306705491504164</v>
      </c>
      <c r="L448" s="31">
        <f>IF(Table2[[#This Row],[km_walking]]&gt;3,Table2[[#This Row],[km_walking]]/Table2[[#This Row],[hours_walking]],"")</f>
        <v>3.3452308255388368</v>
      </c>
      <c r="M448" s="30">
        <f t="shared" si="35"/>
        <v>1</v>
      </c>
      <c r="N448" s="30">
        <f t="shared" si="31"/>
        <v>0</v>
      </c>
      <c r="O448" s="30">
        <f t="shared" si="33"/>
        <v>0</v>
      </c>
      <c r="P448" s="30">
        <f>IFERROR(IF(Table2[[#This Row],[break]]=0,0,P447+1),1)</f>
        <v>0</v>
      </c>
      <c r="Q448" s="30">
        <f t="shared" si="32"/>
        <v>0</v>
      </c>
      <c r="R448" s="30" t="str">
        <f>TEXT(Table2[[#This Row],[date]],"dd-mmm-yyyy")</f>
        <v>23-Mar-2019</v>
      </c>
    </row>
    <row r="449" spans="1:18" x14ac:dyDescent="0.25">
      <c r="A449" s="27">
        <v>43548</v>
      </c>
      <c r="B449" s="6" t="str">
        <f t="shared" si="34"/>
        <v>24 Sun</v>
      </c>
      <c r="C449" s="6" t="str">
        <f>TEXT(Table2[[#This Row],[date]],"mmm")</f>
        <v>Mar</v>
      </c>
      <c r="D449" s="30">
        <f>YEAR(Table2[[#This Row],[date]])</f>
        <v>2019</v>
      </c>
      <c r="E449" s="30">
        <v>8554</v>
      </c>
      <c r="F449" s="30">
        <v>2.742777777777778</v>
      </c>
      <c r="G449" s="30">
        <v>5.9942740000000008</v>
      </c>
      <c r="H449" s="30">
        <v>2.742777777777778</v>
      </c>
      <c r="I449" s="30">
        <v>1.200833333333333</v>
      </c>
      <c r="J449" s="30">
        <v>4.7520740000000004</v>
      </c>
      <c r="K449" s="30">
        <f>Table2[[#This Row],[km]]/Table2[[#This Row],[steps]]*1000*3.28084</f>
        <v>2.2990710673556234</v>
      </c>
      <c r="L449" s="31">
        <f>IF(Table2[[#This Row],[km_walking]]&gt;3,Table2[[#This Row],[km_walking]]/Table2[[#This Row],[hours_walking]],"")</f>
        <v>3.957313532269259</v>
      </c>
      <c r="M449" s="30">
        <f t="shared" si="35"/>
        <v>0</v>
      </c>
      <c r="N449" s="30">
        <f t="shared" si="31"/>
        <v>0</v>
      </c>
      <c r="O449" s="30">
        <f t="shared" si="33"/>
        <v>0</v>
      </c>
      <c r="P449" s="30">
        <f>IFERROR(IF(Table2[[#This Row],[break]]=0,0,P448+1),1)</f>
        <v>0</v>
      </c>
      <c r="Q449" s="30">
        <f t="shared" si="32"/>
        <v>0</v>
      </c>
      <c r="R449" s="30" t="str">
        <f>TEXT(Table2[[#This Row],[date]],"dd-mmm-yyyy")</f>
        <v>24-Mar-2019</v>
      </c>
    </row>
    <row r="450" spans="1:18" x14ac:dyDescent="0.25">
      <c r="A450" s="27">
        <v>43549</v>
      </c>
      <c r="B450" s="6" t="str">
        <f t="shared" si="34"/>
        <v>25 Mon</v>
      </c>
      <c r="C450" s="6" t="str">
        <f>TEXT(Table2[[#This Row],[date]],"mmm")</f>
        <v>Mar</v>
      </c>
      <c r="D450" s="30">
        <f>YEAR(Table2[[#This Row],[date]])</f>
        <v>2019</v>
      </c>
      <c r="E450" s="30">
        <v>11359</v>
      </c>
      <c r="F450" s="30">
        <v>2.624166666666667</v>
      </c>
      <c r="G450" s="30">
        <v>7.8208399999999987</v>
      </c>
      <c r="H450" s="30">
        <v>2.624166666666667</v>
      </c>
      <c r="I450" s="30">
        <v>1.522777777777778</v>
      </c>
      <c r="J450" s="30">
        <v>6.3954499999999994</v>
      </c>
      <c r="K450" s="30">
        <f>Table2[[#This Row],[km]]/Table2[[#This Row],[steps]]*1000*3.28084</f>
        <v>2.2589070081521259</v>
      </c>
      <c r="L450" s="31">
        <f>IF(Table2[[#This Row],[km_walking]]&gt;3,Table2[[#This Row],[km_walking]]/Table2[[#This Row],[hours_walking]],"")</f>
        <v>4.1998577161619837</v>
      </c>
      <c r="M450" s="30">
        <f t="shared" si="35"/>
        <v>1</v>
      </c>
      <c r="N450" s="30">
        <f t="shared" ref="N450:N513" si="36">IF(E450&gt;=20000,1,0)</f>
        <v>0</v>
      </c>
      <c r="O450" s="30">
        <f t="shared" si="33"/>
        <v>0</v>
      </c>
      <c r="P450" s="30">
        <f>IFERROR(IF(Table2[[#This Row],[break]]=0,0,P449+1),1)</f>
        <v>0</v>
      </c>
      <c r="Q450" s="30">
        <f t="shared" ref="Q450:Q513" si="37">IFERROR(IF(J450/I450&gt;5,1,0),0)</f>
        <v>0</v>
      </c>
      <c r="R450" s="30" t="str">
        <f>TEXT(Table2[[#This Row],[date]],"dd-mmm-yyyy")</f>
        <v>25-Mar-2019</v>
      </c>
    </row>
    <row r="451" spans="1:18" x14ac:dyDescent="0.25">
      <c r="A451" s="27">
        <v>43550</v>
      </c>
      <c r="B451" s="6" t="str">
        <f t="shared" si="34"/>
        <v>26 Tue</v>
      </c>
      <c r="C451" s="6" t="str">
        <f>TEXT(Table2[[#This Row],[date]],"mmm")</f>
        <v>Mar</v>
      </c>
      <c r="D451" s="30">
        <f>YEAR(Table2[[#This Row],[date]])</f>
        <v>2019</v>
      </c>
      <c r="E451" s="30">
        <v>6814</v>
      </c>
      <c r="F451" s="30">
        <v>3.4463888888888889</v>
      </c>
      <c r="G451" s="30">
        <v>4.3212799999999998</v>
      </c>
      <c r="H451" s="30">
        <v>3.4463888888888889</v>
      </c>
      <c r="I451" s="30">
        <v>0.38055555555555559</v>
      </c>
      <c r="J451" s="30">
        <v>1.27786</v>
      </c>
      <c r="K451" s="30">
        <f>Table2[[#This Row],[km]]/Table2[[#This Row],[steps]]*1000*3.28084</f>
        <v>2.080632268153801</v>
      </c>
      <c r="L451" s="31" t="str">
        <f>IF(Table2[[#This Row],[km_walking]]&gt;3,Table2[[#This Row],[km_walking]]/Table2[[#This Row],[hours_walking]],"")</f>
        <v/>
      </c>
      <c r="M451" s="30">
        <f t="shared" si="35"/>
        <v>0</v>
      </c>
      <c r="N451" s="30">
        <f t="shared" si="36"/>
        <v>0</v>
      </c>
      <c r="O451" s="30">
        <f t="shared" si="33"/>
        <v>0</v>
      </c>
      <c r="P451" s="30">
        <f>IFERROR(IF(Table2[[#This Row],[break]]=0,0,P450+1),1)</f>
        <v>0</v>
      </c>
      <c r="Q451" s="30">
        <f t="shared" si="37"/>
        <v>0</v>
      </c>
      <c r="R451" s="30" t="str">
        <f>TEXT(Table2[[#This Row],[date]],"dd-mmm-yyyy")</f>
        <v>26-Mar-2019</v>
      </c>
    </row>
    <row r="452" spans="1:18" x14ac:dyDescent="0.25">
      <c r="A452" s="27">
        <v>43551</v>
      </c>
      <c r="B452" s="6" t="str">
        <f t="shared" si="34"/>
        <v>27 Wed</v>
      </c>
      <c r="C452" s="6" t="str">
        <f>TEXT(Table2[[#This Row],[date]],"mmm")</f>
        <v>Mar</v>
      </c>
      <c r="D452" s="30">
        <f>YEAR(Table2[[#This Row],[date]])</f>
        <v>2019</v>
      </c>
      <c r="E452" s="30">
        <v>7663</v>
      </c>
      <c r="F452" s="30">
        <v>2.487222222222222</v>
      </c>
      <c r="G452" s="30">
        <v>5.0567599999999988</v>
      </c>
      <c r="H452" s="30">
        <v>2.487222222222222</v>
      </c>
      <c r="I452" s="30">
        <v>0.75916666666666655</v>
      </c>
      <c r="J452" s="30">
        <v>2.930709999999999</v>
      </c>
      <c r="K452" s="30">
        <f>Table2[[#This Row],[km]]/Table2[[#This Row],[steps]]*1000*3.28084</f>
        <v>2.1650033248597147</v>
      </c>
      <c r="L452" s="31" t="str">
        <f>IF(Table2[[#This Row],[km_walking]]&gt;3,Table2[[#This Row],[km_walking]]/Table2[[#This Row],[hours_walking]],"")</f>
        <v/>
      </c>
      <c r="M452" s="30">
        <f t="shared" si="35"/>
        <v>0</v>
      </c>
      <c r="N452" s="30">
        <f t="shared" si="36"/>
        <v>0</v>
      </c>
      <c r="O452" s="30">
        <f t="shared" si="33"/>
        <v>0</v>
      </c>
      <c r="P452" s="30">
        <f>IFERROR(IF(Table2[[#This Row],[break]]=0,0,P451+1),1)</f>
        <v>0</v>
      </c>
      <c r="Q452" s="30">
        <f t="shared" si="37"/>
        <v>0</v>
      </c>
      <c r="R452" s="30" t="str">
        <f>TEXT(Table2[[#This Row],[date]],"dd-mmm-yyyy")</f>
        <v>27-Mar-2019</v>
      </c>
    </row>
    <row r="453" spans="1:18" x14ac:dyDescent="0.25">
      <c r="A453" s="27">
        <v>43552</v>
      </c>
      <c r="B453" s="6" t="str">
        <f t="shared" si="34"/>
        <v>28 Thu</v>
      </c>
      <c r="C453" s="6" t="str">
        <f>TEXT(Table2[[#This Row],[date]],"mmm")</f>
        <v>Mar</v>
      </c>
      <c r="D453" s="30">
        <f>YEAR(Table2[[#This Row],[date]])</f>
        <v>2019</v>
      </c>
      <c r="E453" s="30">
        <v>8416</v>
      </c>
      <c r="F453" s="30">
        <v>2.3011111111111111</v>
      </c>
      <c r="G453" s="30">
        <v>5.7238599999999984</v>
      </c>
      <c r="H453" s="30">
        <v>2.3011111111111111</v>
      </c>
      <c r="I453" s="30">
        <v>1.115833333333333</v>
      </c>
      <c r="J453" s="30">
        <v>4.1194600000000001</v>
      </c>
      <c r="K453" s="30">
        <f>Table2[[#This Row],[km]]/Table2[[#This Row],[steps]]*1000*3.28084</f>
        <v>2.2313532369771854</v>
      </c>
      <c r="L453" s="31">
        <f>IF(Table2[[#This Row],[km_walking]]&gt;3,Table2[[#This Row],[km_walking]]/Table2[[#This Row],[hours_walking]],"")</f>
        <v>3.6918237490664687</v>
      </c>
      <c r="M453" s="30">
        <f t="shared" si="35"/>
        <v>0</v>
      </c>
      <c r="N453" s="30">
        <f t="shared" si="36"/>
        <v>0</v>
      </c>
      <c r="O453" s="30">
        <f t="shared" si="33"/>
        <v>0</v>
      </c>
      <c r="P453" s="30">
        <f>IFERROR(IF(Table2[[#This Row],[break]]=0,0,P452+1),1)</f>
        <v>0</v>
      </c>
      <c r="Q453" s="30">
        <f t="shared" si="37"/>
        <v>0</v>
      </c>
      <c r="R453" s="30" t="str">
        <f>TEXT(Table2[[#This Row],[date]],"dd-mmm-yyyy")</f>
        <v>28-Mar-2019</v>
      </c>
    </row>
    <row r="454" spans="1:18" x14ac:dyDescent="0.25">
      <c r="A454" s="27">
        <v>43553</v>
      </c>
      <c r="B454" s="6" t="str">
        <f t="shared" si="34"/>
        <v>29 Fri</v>
      </c>
      <c r="C454" s="6" t="str">
        <f>TEXT(Table2[[#This Row],[date]],"mmm")</f>
        <v>Mar</v>
      </c>
      <c r="D454" s="30">
        <f>YEAR(Table2[[#This Row],[date]])</f>
        <v>2019</v>
      </c>
      <c r="E454" s="30">
        <v>4119</v>
      </c>
      <c r="F454" s="30">
        <v>1.5947222222222219</v>
      </c>
      <c r="G454" s="30">
        <v>2.8098599999999991</v>
      </c>
      <c r="H454" s="30">
        <v>1.5947222222222219</v>
      </c>
      <c r="I454" s="30">
        <v>0.60944444444444446</v>
      </c>
      <c r="J454" s="30">
        <v>2.2264200000000001</v>
      </c>
      <c r="K454" s="30">
        <f>Table2[[#This Row],[km]]/Table2[[#This Row],[steps]]*1000*3.28084</f>
        <v>2.2380920326292784</v>
      </c>
      <c r="L454" s="31" t="str">
        <f>IF(Table2[[#This Row],[km_walking]]&gt;3,Table2[[#This Row],[km_walking]]/Table2[[#This Row],[hours_walking]],"")</f>
        <v/>
      </c>
      <c r="M454" s="30">
        <f t="shared" si="35"/>
        <v>0</v>
      </c>
      <c r="N454" s="30">
        <f t="shared" si="36"/>
        <v>0</v>
      </c>
      <c r="O454" s="30">
        <f t="shared" ref="O454:O517" si="38">IF(E454&lt;3000,1,0)</f>
        <v>0</v>
      </c>
      <c r="P454" s="30">
        <f>IFERROR(IF(Table2[[#This Row],[break]]=0,0,P453+1),1)</f>
        <v>0</v>
      </c>
      <c r="Q454" s="30">
        <f t="shared" si="37"/>
        <v>0</v>
      </c>
      <c r="R454" s="30" t="str">
        <f>TEXT(Table2[[#This Row],[date]],"dd-mmm-yyyy")</f>
        <v>29-Mar-2019</v>
      </c>
    </row>
    <row r="455" spans="1:18" x14ac:dyDescent="0.25">
      <c r="A455" s="27">
        <v>43554</v>
      </c>
      <c r="B455" s="6" t="str">
        <f t="shared" ref="B455:B518" si="39">TEXT(A455,"dd ddd")</f>
        <v>30 Sat</v>
      </c>
      <c r="C455" s="6" t="str">
        <f>TEXT(Table2[[#This Row],[date]],"mmm")</f>
        <v>Mar</v>
      </c>
      <c r="D455" s="30">
        <f>YEAR(Table2[[#This Row],[date]])</f>
        <v>2019</v>
      </c>
      <c r="E455" s="30">
        <v>3698</v>
      </c>
      <c r="F455" s="30">
        <v>2.2616666666666672</v>
      </c>
      <c r="G455" s="30">
        <v>2.3315199999999998</v>
      </c>
      <c r="H455" s="30">
        <v>2.2616666666666672</v>
      </c>
      <c r="I455" s="30">
        <v>0.18805555555555559</v>
      </c>
      <c r="J455" s="30">
        <v>0.52295000000000003</v>
      </c>
      <c r="K455" s="30">
        <f>Table2[[#This Row],[km]]/Table2[[#This Row],[steps]]*1000*3.28084</f>
        <v>2.0685084036776633</v>
      </c>
      <c r="L455" s="31" t="str">
        <f>IF(Table2[[#This Row],[km_walking]]&gt;3,Table2[[#This Row],[km_walking]]/Table2[[#This Row],[hours_walking]],"")</f>
        <v/>
      </c>
      <c r="M455" s="30">
        <f t="shared" ref="M455:M518" si="40">IF(E455&gt;=10000,1,0)</f>
        <v>0</v>
      </c>
      <c r="N455" s="30">
        <f t="shared" si="36"/>
        <v>0</v>
      </c>
      <c r="O455" s="30">
        <f t="shared" si="38"/>
        <v>0</v>
      </c>
      <c r="P455" s="30">
        <f>IFERROR(IF(Table2[[#This Row],[break]]=0,0,P454+1),1)</f>
        <v>0</v>
      </c>
      <c r="Q455" s="30">
        <f t="shared" si="37"/>
        <v>0</v>
      </c>
      <c r="R455" s="30" t="str">
        <f>TEXT(Table2[[#This Row],[date]],"dd-mmm-yyyy")</f>
        <v>30-Mar-2019</v>
      </c>
    </row>
    <row r="456" spans="1:18" x14ac:dyDescent="0.25">
      <c r="A456" s="27">
        <v>43555</v>
      </c>
      <c r="B456" s="6" t="str">
        <f t="shared" si="39"/>
        <v>31 Sun</v>
      </c>
      <c r="C456" s="6" t="str">
        <f>TEXT(Table2[[#This Row],[date]],"mmm")</f>
        <v>Mar</v>
      </c>
      <c r="D456" s="30">
        <f>YEAR(Table2[[#This Row],[date]])</f>
        <v>2019</v>
      </c>
      <c r="E456" s="30">
        <v>3759</v>
      </c>
      <c r="F456" s="30">
        <v>2.0777777777777779</v>
      </c>
      <c r="G456" s="30">
        <v>2.479247</v>
      </c>
      <c r="H456" s="30">
        <v>2.0777777777777779</v>
      </c>
      <c r="I456" s="30">
        <v>0.34111111111111109</v>
      </c>
      <c r="J456" s="30">
        <v>1.09636</v>
      </c>
      <c r="K456" s="30">
        <f>Table2[[#This Row],[km]]/Table2[[#This Row],[steps]]*1000*3.28084</f>
        <v>2.1638767564458634</v>
      </c>
      <c r="L456" s="31" t="str">
        <f>IF(Table2[[#This Row],[km_walking]]&gt;3,Table2[[#This Row],[km_walking]]/Table2[[#This Row],[hours_walking]],"")</f>
        <v/>
      </c>
      <c r="M456" s="30">
        <f t="shared" si="40"/>
        <v>0</v>
      </c>
      <c r="N456" s="30">
        <f t="shared" si="36"/>
        <v>0</v>
      </c>
      <c r="O456" s="30">
        <f t="shared" si="38"/>
        <v>0</v>
      </c>
      <c r="P456" s="30">
        <f>IFERROR(IF(Table2[[#This Row],[break]]=0,0,P455+1),1)</f>
        <v>0</v>
      </c>
      <c r="Q456" s="30">
        <f t="shared" si="37"/>
        <v>0</v>
      </c>
      <c r="R456" s="30" t="str">
        <f>TEXT(Table2[[#This Row],[date]],"dd-mmm-yyyy")</f>
        <v>31-Mar-2019</v>
      </c>
    </row>
    <row r="457" spans="1:18" x14ac:dyDescent="0.25">
      <c r="A457" s="27">
        <v>43556</v>
      </c>
      <c r="B457" s="6" t="str">
        <f t="shared" si="39"/>
        <v>01 Mon</v>
      </c>
      <c r="C457" s="6" t="str">
        <f>TEXT(Table2[[#This Row],[date]],"mmm")</f>
        <v>Apr</v>
      </c>
      <c r="D457" s="30">
        <f>YEAR(Table2[[#This Row],[date]])</f>
        <v>2019</v>
      </c>
      <c r="E457" s="30">
        <v>3544</v>
      </c>
      <c r="F457" s="30">
        <v>2.1575000000000002</v>
      </c>
      <c r="G457" s="30">
        <v>2.373386</v>
      </c>
      <c r="H457" s="30">
        <v>2.1575000000000002</v>
      </c>
      <c r="I457" s="30">
        <v>0.2261111111111111</v>
      </c>
      <c r="J457" s="30">
        <v>0.71031000000000011</v>
      </c>
      <c r="K457" s="30">
        <f>Table2[[#This Row],[km]]/Table2[[#This Row],[steps]]*1000*3.28084</f>
        <v>2.1971500350564335</v>
      </c>
      <c r="L457" s="31" t="str">
        <f>IF(Table2[[#This Row],[km_walking]]&gt;3,Table2[[#This Row],[km_walking]]/Table2[[#This Row],[hours_walking]],"")</f>
        <v/>
      </c>
      <c r="M457" s="30">
        <f t="shared" si="40"/>
        <v>0</v>
      </c>
      <c r="N457" s="30">
        <f t="shared" si="36"/>
        <v>0</v>
      </c>
      <c r="O457" s="30">
        <f t="shared" si="38"/>
        <v>0</v>
      </c>
      <c r="P457" s="30">
        <f>IFERROR(IF(Table2[[#This Row],[break]]=0,0,P456+1),1)</f>
        <v>0</v>
      </c>
      <c r="Q457" s="30">
        <f t="shared" si="37"/>
        <v>0</v>
      </c>
      <c r="R457" s="30" t="str">
        <f>TEXT(Table2[[#This Row],[date]],"dd-mmm-yyyy")</f>
        <v>01-Apr-2019</v>
      </c>
    </row>
    <row r="458" spans="1:18" x14ac:dyDescent="0.25">
      <c r="A458" s="27">
        <v>43557</v>
      </c>
      <c r="B458" s="6" t="str">
        <f t="shared" si="39"/>
        <v>02 Tue</v>
      </c>
      <c r="C458" s="6" t="str">
        <f>TEXT(Table2[[#This Row],[date]],"mmm")</f>
        <v>Apr</v>
      </c>
      <c r="D458" s="30">
        <f>YEAR(Table2[[#This Row],[date]])</f>
        <v>2019</v>
      </c>
      <c r="E458" s="30">
        <v>8130</v>
      </c>
      <c r="F458" s="30">
        <v>4.1083333333333334</v>
      </c>
      <c r="G458" s="30">
        <v>5.51891</v>
      </c>
      <c r="H458" s="30">
        <v>3.5227777777777769</v>
      </c>
      <c r="I458" s="30">
        <v>0.80972222222222234</v>
      </c>
      <c r="J458" s="30">
        <v>2.6982699999999999</v>
      </c>
      <c r="K458" s="30">
        <f>Table2[[#This Row],[km]]/Table2[[#This Row],[steps]]*1000*3.28084</f>
        <v>2.227141535596556</v>
      </c>
      <c r="L458" s="31" t="str">
        <f>IF(Table2[[#This Row],[km_walking]]&gt;3,Table2[[#This Row],[km_walking]]/Table2[[#This Row],[hours_walking]],"")</f>
        <v/>
      </c>
      <c r="M458" s="30">
        <f t="shared" si="40"/>
        <v>0</v>
      </c>
      <c r="N458" s="30">
        <f t="shared" si="36"/>
        <v>0</v>
      </c>
      <c r="O458" s="30">
        <f t="shared" si="38"/>
        <v>0</v>
      </c>
      <c r="P458" s="30">
        <f>IFERROR(IF(Table2[[#This Row],[break]]=0,0,P457+1),1)</f>
        <v>0</v>
      </c>
      <c r="Q458" s="30">
        <f t="shared" si="37"/>
        <v>0</v>
      </c>
      <c r="R458" s="30" t="str">
        <f>TEXT(Table2[[#This Row],[date]],"dd-mmm-yyyy")</f>
        <v>02-Apr-2019</v>
      </c>
    </row>
    <row r="459" spans="1:18" x14ac:dyDescent="0.25">
      <c r="A459" s="27">
        <v>43558</v>
      </c>
      <c r="B459" s="6" t="str">
        <f t="shared" si="39"/>
        <v>03 Wed</v>
      </c>
      <c r="C459" s="6" t="str">
        <f>TEXT(Table2[[#This Row],[date]],"mmm")</f>
        <v>Apr</v>
      </c>
      <c r="D459" s="30">
        <f>YEAR(Table2[[#This Row],[date]])</f>
        <v>2019</v>
      </c>
      <c r="E459" s="30">
        <v>3438</v>
      </c>
      <c r="F459" s="30">
        <v>1.4822222222222221</v>
      </c>
      <c r="G459" s="30">
        <v>2.35337</v>
      </c>
      <c r="H459" s="30">
        <v>1.4822222222222221</v>
      </c>
      <c r="I459" s="30">
        <v>0.23027777777777769</v>
      </c>
      <c r="J459" s="30">
        <v>0.69235000000000002</v>
      </c>
      <c r="K459" s="30">
        <f>Table2[[#This Row],[km]]/Table2[[#This Row],[steps]]*1000*3.28084</f>
        <v>2.2457912829552065</v>
      </c>
      <c r="L459" s="31" t="str">
        <f>IF(Table2[[#This Row],[km_walking]]&gt;3,Table2[[#This Row],[km_walking]]/Table2[[#This Row],[hours_walking]],"")</f>
        <v/>
      </c>
      <c r="M459" s="30">
        <f t="shared" si="40"/>
        <v>0</v>
      </c>
      <c r="N459" s="30">
        <f t="shared" si="36"/>
        <v>0</v>
      </c>
      <c r="O459" s="30">
        <f t="shared" si="38"/>
        <v>0</v>
      </c>
      <c r="P459" s="30">
        <f>IFERROR(IF(Table2[[#This Row],[break]]=0,0,P458+1),1)</f>
        <v>0</v>
      </c>
      <c r="Q459" s="30">
        <f t="shared" si="37"/>
        <v>0</v>
      </c>
      <c r="R459" s="30" t="str">
        <f>TEXT(Table2[[#This Row],[date]],"dd-mmm-yyyy")</f>
        <v>03-Apr-2019</v>
      </c>
    </row>
    <row r="460" spans="1:18" x14ac:dyDescent="0.25">
      <c r="A460" s="27">
        <v>43559</v>
      </c>
      <c r="B460" s="6" t="str">
        <f t="shared" si="39"/>
        <v>04 Thu</v>
      </c>
      <c r="C460" s="6" t="str">
        <f>TEXT(Table2[[#This Row],[date]],"mmm")</f>
        <v>Apr</v>
      </c>
      <c r="D460" s="30">
        <f>YEAR(Table2[[#This Row],[date]])</f>
        <v>2019</v>
      </c>
      <c r="E460" s="30">
        <v>8372</v>
      </c>
      <c r="F460" s="30">
        <v>1.891111111111111</v>
      </c>
      <c r="G460" s="30">
        <v>5.6280900000000011</v>
      </c>
      <c r="H460" s="30">
        <v>1.891111111111111</v>
      </c>
      <c r="I460" s="30">
        <v>0.95527777777777767</v>
      </c>
      <c r="J460" s="30">
        <v>3.9161600000000001</v>
      </c>
      <c r="K460" s="30">
        <f>Table2[[#This Row],[km]]/Table2[[#This Row],[steps]]*1000*3.28084</f>
        <v>2.2055497844720504</v>
      </c>
      <c r="L460" s="31">
        <f>IF(Table2[[#This Row],[km_walking]]&gt;3,Table2[[#This Row],[km_walking]]/Table2[[#This Row],[hours_walking]],"")</f>
        <v>4.0994986914800817</v>
      </c>
      <c r="M460" s="30">
        <f t="shared" si="40"/>
        <v>0</v>
      </c>
      <c r="N460" s="30">
        <f t="shared" si="36"/>
        <v>0</v>
      </c>
      <c r="O460" s="30">
        <f t="shared" si="38"/>
        <v>0</v>
      </c>
      <c r="P460" s="30">
        <f>IFERROR(IF(Table2[[#This Row],[break]]=0,0,P459+1),1)</f>
        <v>0</v>
      </c>
      <c r="Q460" s="30">
        <f t="shared" si="37"/>
        <v>0</v>
      </c>
      <c r="R460" s="30" t="str">
        <f>TEXT(Table2[[#This Row],[date]],"dd-mmm-yyyy")</f>
        <v>04-Apr-2019</v>
      </c>
    </row>
    <row r="461" spans="1:18" x14ac:dyDescent="0.25">
      <c r="A461" s="27">
        <v>43560</v>
      </c>
      <c r="B461" s="6" t="str">
        <f t="shared" si="39"/>
        <v>05 Fri</v>
      </c>
      <c r="C461" s="6" t="str">
        <f>TEXT(Table2[[#This Row],[date]],"mmm")</f>
        <v>Apr</v>
      </c>
      <c r="D461" s="30">
        <f>YEAR(Table2[[#This Row],[date]])</f>
        <v>2019</v>
      </c>
      <c r="E461" s="30">
        <v>8677</v>
      </c>
      <c r="F461" s="30">
        <v>2.9461111111111111</v>
      </c>
      <c r="G461" s="30">
        <v>5.6532100000000014</v>
      </c>
      <c r="H461" s="30">
        <v>2.9461111111111111</v>
      </c>
      <c r="I461" s="30">
        <v>0.92472222222222211</v>
      </c>
      <c r="J461" s="30">
        <v>3.1560899999999998</v>
      </c>
      <c r="K461" s="30">
        <f>Table2[[#This Row],[km]]/Table2[[#This Row],[steps]]*1000*3.28084</f>
        <v>2.1375218965541092</v>
      </c>
      <c r="L461" s="31">
        <f>IF(Table2[[#This Row],[km_walking]]&gt;3,Table2[[#This Row],[km_walking]]/Table2[[#This Row],[hours_walking]],"")</f>
        <v>3.41301411835386</v>
      </c>
      <c r="M461" s="30">
        <f t="shared" si="40"/>
        <v>0</v>
      </c>
      <c r="N461" s="30">
        <f t="shared" si="36"/>
        <v>0</v>
      </c>
      <c r="O461" s="30">
        <f t="shared" si="38"/>
        <v>0</v>
      </c>
      <c r="P461" s="30">
        <f>IFERROR(IF(Table2[[#This Row],[break]]=0,0,P460+1),1)</f>
        <v>0</v>
      </c>
      <c r="Q461" s="30">
        <f t="shared" si="37"/>
        <v>0</v>
      </c>
      <c r="R461" s="30" t="str">
        <f>TEXT(Table2[[#This Row],[date]],"dd-mmm-yyyy")</f>
        <v>05-Apr-2019</v>
      </c>
    </row>
    <row r="462" spans="1:18" x14ac:dyDescent="0.25">
      <c r="A462" s="27">
        <v>43561</v>
      </c>
      <c r="B462" s="6" t="str">
        <f t="shared" si="39"/>
        <v>06 Sat</v>
      </c>
      <c r="C462" s="6" t="str">
        <f>TEXT(Table2[[#This Row],[date]],"mmm")</f>
        <v>Apr</v>
      </c>
      <c r="D462" s="30">
        <f>YEAR(Table2[[#This Row],[date]])</f>
        <v>2019</v>
      </c>
      <c r="E462" s="30">
        <v>3750</v>
      </c>
      <c r="F462" s="30">
        <v>1.3341666666666669</v>
      </c>
      <c r="G462" s="30">
        <v>2.4649200000000002</v>
      </c>
      <c r="H462" s="30">
        <v>1.3341666666666669</v>
      </c>
      <c r="I462" s="30">
        <v>0.38583333333333342</v>
      </c>
      <c r="J462" s="30">
        <v>1.29308</v>
      </c>
      <c r="K462" s="30">
        <f>Table2[[#This Row],[km]]/Table2[[#This Row],[steps]]*1000*3.28084</f>
        <v>2.1565355020800006</v>
      </c>
      <c r="L462" s="31" t="str">
        <f>IF(Table2[[#This Row],[km_walking]]&gt;3,Table2[[#This Row],[km_walking]]/Table2[[#This Row],[hours_walking]],"")</f>
        <v/>
      </c>
      <c r="M462" s="30">
        <f t="shared" si="40"/>
        <v>0</v>
      </c>
      <c r="N462" s="30">
        <f t="shared" si="36"/>
        <v>0</v>
      </c>
      <c r="O462" s="30">
        <f t="shared" si="38"/>
        <v>0</v>
      </c>
      <c r="P462" s="30">
        <f>IFERROR(IF(Table2[[#This Row],[break]]=0,0,P461+1),1)</f>
        <v>0</v>
      </c>
      <c r="Q462" s="30">
        <f t="shared" si="37"/>
        <v>0</v>
      </c>
      <c r="R462" s="30" t="str">
        <f>TEXT(Table2[[#This Row],[date]],"dd-mmm-yyyy")</f>
        <v>06-Apr-2019</v>
      </c>
    </row>
    <row r="463" spans="1:18" x14ac:dyDescent="0.25">
      <c r="A463" s="27">
        <v>43562</v>
      </c>
      <c r="B463" s="6" t="str">
        <f t="shared" si="39"/>
        <v>07 Sun</v>
      </c>
      <c r="C463" s="6" t="str">
        <f>TEXT(Table2[[#This Row],[date]],"mmm")</f>
        <v>Apr</v>
      </c>
      <c r="D463" s="30">
        <f>YEAR(Table2[[#This Row],[date]])</f>
        <v>2019</v>
      </c>
      <c r="E463" s="30">
        <v>4582</v>
      </c>
      <c r="F463" s="30">
        <v>1.5266666666666671</v>
      </c>
      <c r="G463" s="30">
        <v>3.06135</v>
      </c>
      <c r="H463" s="30">
        <v>1.5266666666666671</v>
      </c>
      <c r="I463" s="30">
        <v>0.46166666666666673</v>
      </c>
      <c r="J463" s="30">
        <v>1.5021</v>
      </c>
      <c r="K463" s="30">
        <f>Table2[[#This Row],[km]]/Table2[[#This Row],[steps]]*1000*3.28084</f>
        <v>2.1920121200349194</v>
      </c>
      <c r="L463" s="31" t="str">
        <f>IF(Table2[[#This Row],[km_walking]]&gt;3,Table2[[#This Row],[km_walking]]/Table2[[#This Row],[hours_walking]],"")</f>
        <v/>
      </c>
      <c r="M463" s="30">
        <f t="shared" si="40"/>
        <v>0</v>
      </c>
      <c r="N463" s="30">
        <f t="shared" si="36"/>
        <v>0</v>
      </c>
      <c r="O463" s="30">
        <f t="shared" si="38"/>
        <v>0</v>
      </c>
      <c r="P463" s="30">
        <f>IFERROR(IF(Table2[[#This Row],[break]]=0,0,P462+1),1)</f>
        <v>0</v>
      </c>
      <c r="Q463" s="30">
        <f t="shared" si="37"/>
        <v>0</v>
      </c>
      <c r="R463" s="30" t="str">
        <f>TEXT(Table2[[#This Row],[date]],"dd-mmm-yyyy")</f>
        <v>07-Apr-2019</v>
      </c>
    </row>
    <row r="464" spans="1:18" x14ac:dyDescent="0.25">
      <c r="A464" s="27">
        <v>43563</v>
      </c>
      <c r="B464" s="6" t="str">
        <f t="shared" si="39"/>
        <v>08 Mon</v>
      </c>
      <c r="C464" s="6" t="str">
        <f>TEXT(Table2[[#This Row],[date]],"mmm")</f>
        <v>Apr</v>
      </c>
      <c r="D464" s="30">
        <f>YEAR(Table2[[#This Row],[date]])</f>
        <v>2019</v>
      </c>
      <c r="E464" s="30">
        <v>2604</v>
      </c>
      <c r="F464" s="30">
        <v>1.9358333333333331</v>
      </c>
      <c r="G464" s="30">
        <v>1.7422736000000001</v>
      </c>
      <c r="H464" s="30">
        <v>1.9358333333333331</v>
      </c>
      <c r="I464" s="30">
        <v>1.1388888888888889E-2</v>
      </c>
      <c r="J464" s="30">
        <v>3.7580000000000002E-2</v>
      </c>
      <c r="K464" s="30">
        <f>Table2[[#This Row],[km]]/Table2[[#This Row],[steps]]*1000*3.28084</f>
        <v>2.1951309208233489</v>
      </c>
      <c r="L464" s="31" t="str">
        <f>IF(Table2[[#This Row],[km_walking]]&gt;3,Table2[[#This Row],[km_walking]]/Table2[[#This Row],[hours_walking]],"")</f>
        <v/>
      </c>
      <c r="M464" s="30">
        <f t="shared" si="40"/>
        <v>0</v>
      </c>
      <c r="N464" s="30">
        <f t="shared" si="36"/>
        <v>0</v>
      </c>
      <c r="O464" s="30">
        <f t="shared" si="38"/>
        <v>1</v>
      </c>
      <c r="P464" s="30">
        <f>IFERROR(IF(Table2[[#This Row],[break]]=0,0,P463+1),1)</f>
        <v>1</v>
      </c>
      <c r="Q464" s="30">
        <f t="shared" si="37"/>
        <v>0</v>
      </c>
      <c r="R464" s="30" t="str">
        <f>TEXT(Table2[[#This Row],[date]],"dd-mmm-yyyy")</f>
        <v>08-Apr-2019</v>
      </c>
    </row>
    <row r="465" spans="1:18" x14ac:dyDescent="0.25">
      <c r="A465" s="27">
        <v>43564</v>
      </c>
      <c r="B465" s="6" t="str">
        <f t="shared" si="39"/>
        <v>09 Tue</v>
      </c>
      <c r="C465" s="6" t="str">
        <f>TEXT(Table2[[#This Row],[date]],"mmm")</f>
        <v>Apr</v>
      </c>
      <c r="D465" s="30">
        <f>YEAR(Table2[[#This Row],[date]])</f>
        <v>2019</v>
      </c>
      <c r="E465" s="30">
        <v>10592</v>
      </c>
      <c r="F465" s="30">
        <v>2.3774999999999999</v>
      </c>
      <c r="G465" s="30">
        <v>8.0811000000000011</v>
      </c>
      <c r="H465" s="30">
        <v>2.3774999999999999</v>
      </c>
      <c r="I465" s="30">
        <v>1.6333333333333331</v>
      </c>
      <c r="J465" s="30">
        <v>7.7034699999999994</v>
      </c>
      <c r="K465" s="30">
        <f>Table2[[#This Row],[km]]/Table2[[#This Row],[steps]]*1000*3.28084</f>
        <v>2.5030963108006046</v>
      </c>
      <c r="L465" s="31">
        <f>IF(Table2[[#This Row],[km_walking]]&gt;3,Table2[[#This Row],[km_walking]]/Table2[[#This Row],[hours_walking]],"")</f>
        <v>4.7164102040816331</v>
      </c>
      <c r="M465" s="30">
        <f t="shared" si="40"/>
        <v>1</v>
      </c>
      <c r="N465" s="30">
        <f t="shared" si="36"/>
        <v>0</v>
      </c>
      <c r="O465" s="30">
        <f t="shared" si="38"/>
        <v>0</v>
      </c>
      <c r="P465" s="30">
        <f>IFERROR(IF(Table2[[#This Row],[break]]=0,0,P464+1),1)</f>
        <v>0</v>
      </c>
      <c r="Q465" s="30">
        <f t="shared" si="37"/>
        <v>0</v>
      </c>
      <c r="R465" s="30" t="str">
        <f>TEXT(Table2[[#This Row],[date]],"dd-mmm-yyyy")</f>
        <v>09-Apr-2019</v>
      </c>
    </row>
    <row r="466" spans="1:18" x14ac:dyDescent="0.25">
      <c r="A466" s="27">
        <v>43565</v>
      </c>
      <c r="B466" s="6" t="str">
        <f t="shared" si="39"/>
        <v>10 Wed</v>
      </c>
      <c r="C466" s="6" t="str">
        <f>TEXT(Table2[[#This Row],[date]],"mmm")</f>
        <v>Apr</v>
      </c>
      <c r="D466" s="30">
        <f>YEAR(Table2[[#This Row],[date]])</f>
        <v>2019</v>
      </c>
      <c r="E466" s="30">
        <v>13011</v>
      </c>
      <c r="F466" s="30">
        <v>3.675555555555555</v>
      </c>
      <c r="G466" s="30">
        <v>9.7977600000000002</v>
      </c>
      <c r="H466" s="30">
        <v>3.675555555555555</v>
      </c>
      <c r="I466" s="30">
        <v>1.673055555555556</v>
      </c>
      <c r="J466" s="30">
        <v>8.0016700000000007</v>
      </c>
      <c r="K466" s="30">
        <f>Table2[[#This Row],[km]]/Table2[[#This Row],[steps]]*1000*3.28084</f>
        <v>2.4705927998155408</v>
      </c>
      <c r="L466" s="31">
        <f>IF(Table2[[#This Row],[km_walking]]&gt;3,Table2[[#This Row],[km_walking]]/Table2[[#This Row],[hours_walking]],"")</f>
        <v>4.7826684376556523</v>
      </c>
      <c r="M466" s="30">
        <f t="shared" si="40"/>
        <v>1</v>
      </c>
      <c r="N466" s="30">
        <f t="shared" si="36"/>
        <v>0</v>
      </c>
      <c r="O466" s="30">
        <f t="shared" si="38"/>
        <v>0</v>
      </c>
      <c r="P466" s="30">
        <f>IFERROR(IF(Table2[[#This Row],[break]]=0,0,P465+1),1)</f>
        <v>0</v>
      </c>
      <c r="Q466" s="30">
        <f t="shared" si="37"/>
        <v>0</v>
      </c>
      <c r="R466" s="30" t="str">
        <f>TEXT(Table2[[#This Row],[date]],"dd-mmm-yyyy")</f>
        <v>10-Apr-2019</v>
      </c>
    </row>
    <row r="467" spans="1:18" x14ac:dyDescent="0.25">
      <c r="A467" s="27">
        <v>43566</v>
      </c>
      <c r="B467" s="6" t="str">
        <f t="shared" si="39"/>
        <v>11 Thu</v>
      </c>
      <c r="C467" s="6" t="str">
        <f>TEXT(Table2[[#This Row],[date]],"mmm")</f>
        <v>Apr</v>
      </c>
      <c r="D467" s="30">
        <f>YEAR(Table2[[#This Row],[date]])</f>
        <v>2019</v>
      </c>
      <c r="E467" s="30">
        <v>7638</v>
      </c>
      <c r="F467" s="30">
        <v>3.230555555555557</v>
      </c>
      <c r="G467" s="30">
        <v>5.9403100000000002</v>
      </c>
      <c r="H467" s="30">
        <v>3.230555555555557</v>
      </c>
      <c r="I467" s="30">
        <v>0.99749999999999994</v>
      </c>
      <c r="J467" s="30">
        <v>5.0335799999999997</v>
      </c>
      <c r="K467" s="30">
        <f>Table2[[#This Row],[km]]/Table2[[#This Row],[steps]]*1000*3.28084</f>
        <v>2.5516112412149776</v>
      </c>
      <c r="L467" s="31">
        <f>IF(Table2[[#This Row],[km_walking]]&gt;3,Table2[[#This Row],[km_walking]]/Table2[[#This Row],[hours_walking]],"")</f>
        <v>5.0461954887218043</v>
      </c>
      <c r="M467" s="30">
        <f t="shared" si="40"/>
        <v>0</v>
      </c>
      <c r="N467" s="30">
        <f t="shared" si="36"/>
        <v>0</v>
      </c>
      <c r="O467" s="30">
        <f t="shared" si="38"/>
        <v>0</v>
      </c>
      <c r="P467" s="30">
        <f>IFERROR(IF(Table2[[#This Row],[break]]=0,0,P466+1),1)</f>
        <v>0</v>
      </c>
      <c r="Q467" s="30">
        <f t="shared" si="37"/>
        <v>1</v>
      </c>
      <c r="R467" s="30" t="str">
        <f>TEXT(Table2[[#This Row],[date]],"dd-mmm-yyyy")</f>
        <v>11-Apr-2019</v>
      </c>
    </row>
    <row r="468" spans="1:18" x14ac:dyDescent="0.25">
      <c r="A468" s="27">
        <v>43567</v>
      </c>
      <c r="B468" s="6" t="str">
        <f t="shared" si="39"/>
        <v>12 Fri</v>
      </c>
      <c r="C468" s="6" t="str">
        <f>TEXT(Table2[[#This Row],[date]],"mmm")</f>
        <v>Apr</v>
      </c>
      <c r="D468" s="30">
        <f>YEAR(Table2[[#This Row],[date]])</f>
        <v>2019</v>
      </c>
      <c r="E468" s="30">
        <v>15874</v>
      </c>
      <c r="F468" s="30">
        <v>5.5644444444444456</v>
      </c>
      <c r="G468" s="30">
        <v>11.663924</v>
      </c>
      <c r="H468" s="30">
        <v>5.5644444444444456</v>
      </c>
      <c r="I468" s="30">
        <v>1.816666666666666</v>
      </c>
      <c r="J468" s="30">
        <v>8.1004269999999998</v>
      </c>
      <c r="K468" s="30">
        <f>Table2[[#This Row],[km]]/Table2[[#This Row],[steps]]*1000*3.28084</f>
        <v>2.4107010467531813</v>
      </c>
      <c r="L468" s="31">
        <f>IF(Table2[[#This Row],[km_walking]]&gt;3,Table2[[#This Row],[km_walking]]/Table2[[#This Row],[hours_walking]],"")</f>
        <v>4.4589506422018363</v>
      </c>
      <c r="M468" s="30">
        <f t="shared" si="40"/>
        <v>1</v>
      </c>
      <c r="N468" s="30">
        <f t="shared" si="36"/>
        <v>0</v>
      </c>
      <c r="O468" s="30">
        <f t="shared" si="38"/>
        <v>0</v>
      </c>
      <c r="P468" s="30">
        <f>IFERROR(IF(Table2[[#This Row],[break]]=0,0,P467+1),1)</f>
        <v>0</v>
      </c>
      <c r="Q468" s="30">
        <f t="shared" si="37"/>
        <v>0</v>
      </c>
      <c r="R468" s="30" t="str">
        <f>TEXT(Table2[[#This Row],[date]],"dd-mmm-yyyy")</f>
        <v>12-Apr-2019</v>
      </c>
    </row>
    <row r="469" spans="1:18" x14ac:dyDescent="0.25">
      <c r="A469" s="27">
        <v>43568</v>
      </c>
      <c r="B469" s="6" t="str">
        <f t="shared" si="39"/>
        <v>13 Sat</v>
      </c>
      <c r="C469" s="6" t="str">
        <f>TEXT(Table2[[#This Row],[date]],"mmm")</f>
        <v>Apr</v>
      </c>
      <c r="D469" s="30">
        <f>YEAR(Table2[[#This Row],[date]])</f>
        <v>2019</v>
      </c>
      <c r="E469" s="30">
        <v>12059</v>
      </c>
      <c r="F469" s="30">
        <v>5.0361111111111114</v>
      </c>
      <c r="G469" s="30">
        <v>8.5175730000000005</v>
      </c>
      <c r="H469" s="30">
        <v>4.5997222222222218</v>
      </c>
      <c r="I469" s="30">
        <v>1.393888888888889</v>
      </c>
      <c r="J469" s="30">
        <v>5.05131</v>
      </c>
      <c r="K469" s="30">
        <f>Table2[[#This Row],[km]]/Table2[[#This Row],[steps]]*1000*3.28084</f>
        <v>2.3173392653885063</v>
      </c>
      <c r="L469" s="31">
        <f>IF(Table2[[#This Row],[km_walking]]&gt;3,Table2[[#This Row],[km_walking]]/Table2[[#This Row],[hours_walking]],"")</f>
        <v>3.6238971701873255</v>
      </c>
      <c r="M469" s="30">
        <f t="shared" si="40"/>
        <v>1</v>
      </c>
      <c r="N469" s="30">
        <f t="shared" si="36"/>
        <v>0</v>
      </c>
      <c r="O469" s="30">
        <f t="shared" si="38"/>
        <v>0</v>
      </c>
      <c r="P469" s="30">
        <f>IFERROR(IF(Table2[[#This Row],[break]]=0,0,P468+1),1)</f>
        <v>0</v>
      </c>
      <c r="Q469" s="30">
        <f t="shared" si="37"/>
        <v>0</v>
      </c>
      <c r="R469" s="30" t="str">
        <f>TEXT(Table2[[#This Row],[date]],"dd-mmm-yyyy")</f>
        <v>13-Apr-2019</v>
      </c>
    </row>
    <row r="470" spans="1:18" x14ac:dyDescent="0.25">
      <c r="A470" s="27">
        <v>43569</v>
      </c>
      <c r="B470" s="6" t="str">
        <f t="shared" si="39"/>
        <v>14 Sun</v>
      </c>
      <c r="C470" s="6" t="str">
        <f>TEXT(Table2[[#This Row],[date]],"mmm")</f>
        <v>Apr</v>
      </c>
      <c r="D470" s="30">
        <f>YEAR(Table2[[#This Row],[date]])</f>
        <v>2019</v>
      </c>
      <c r="E470" s="30">
        <v>5563</v>
      </c>
      <c r="F470" s="30">
        <v>3.860555555555556</v>
      </c>
      <c r="G470" s="30">
        <v>3.71522</v>
      </c>
      <c r="H470" s="30">
        <v>3.860555555555556</v>
      </c>
      <c r="I470" s="30">
        <v>0.39277777777777773</v>
      </c>
      <c r="J470" s="30">
        <v>1.2367900000000001</v>
      </c>
      <c r="K470" s="30">
        <f>Table2[[#This Row],[km]]/Table2[[#This Row],[steps]]*1000*3.28084</f>
        <v>2.1910915665648036</v>
      </c>
      <c r="L470" s="31" t="str">
        <f>IF(Table2[[#This Row],[km_walking]]&gt;3,Table2[[#This Row],[km_walking]]/Table2[[#This Row],[hours_walking]],"")</f>
        <v/>
      </c>
      <c r="M470" s="30">
        <f t="shared" si="40"/>
        <v>0</v>
      </c>
      <c r="N470" s="30">
        <f t="shared" si="36"/>
        <v>0</v>
      </c>
      <c r="O470" s="30">
        <f t="shared" si="38"/>
        <v>0</v>
      </c>
      <c r="P470" s="30">
        <f>IFERROR(IF(Table2[[#This Row],[break]]=0,0,P469+1),1)</f>
        <v>0</v>
      </c>
      <c r="Q470" s="30">
        <f t="shared" si="37"/>
        <v>0</v>
      </c>
      <c r="R470" s="30" t="str">
        <f>TEXT(Table2[[#This Row],[date]],"dd-mmm-yyyy")</f>
        <v>14-Apr-2019</v>
      </c>
    </row>
    <row r="471" spans="1:18" x14ac:dyDescent="0.25">
      <c r="A471" s="27">
        <v>43570</v>
      </c>
      <c r="B471" s="6" t="str">
        <f t="shared" si="39"/>
        <v>15 Mon</v>
      </c>
      <c r="C471" s="6" t="str">
        <f>TEXT(Table2[[#This Row],[date]],"mmm")</f>
        <v>Apr</v>
      </c>
      <c r="D471" s="30">
        <f>YEAR(Table2[[#This Row],[date]])</f>
        <v>2019</v>
      </c>
      <c r="E471" s="30">
        <v>9521</v>
      </c>
      <c r="F471" s="30">
        <v>3.178888888888888</v>
      </c>
      <c r="G471" s="30">
        <v>7.0897900000000007</v>
      </c>
      <c r="H471" s="30">
        <v>3.178888888888888</v>
      </c>
      <c r="I471" s="30">
        <v>1.254444444444444</v>
      </c>
      <c r="J471" s="30">
        <v>5.5691499999999996</v>
      </c>
      <c r="K471" s="30">
        <f>Table2[[#This Row],[km]]/Table2[[#This Row],[steps]]*1000*3.28084</f>
        <v>2.443069701039807</v>
      </c>
      <c r="L471" s="31">
        <f>IF(Table2[[#This Row],[km_walking]]&gt;3,Table2[[#This Row],[km_walking]]/Table2[[#This Row],[hours_walking]],"")</f>
        <v>4.4395349867139071</v>
      </c>
      <c r="M471" s="30">
        <f t="shared" si="40"/>
        <v>0</v>
      </c>
      <c r="N471" s="30">
        <f t="shared" si="36"/>
        <v>0</v>
      </c>
      <c r="O471" s="30">
        <f t="shared" si="38"/>
        <v>0</v>
      </c>
      <c r="P471" s="30">
        <f>IFERROR(IF(Table2[[#This Row],[break]]=0,0,P470+1),1)</f>
        <v>0</v>
      </c>
      <c r="Q471" s="30">
        <f t="shared" si="37"/>
        <v>0</v>
      </c>
      <c r="R471" s="30" t="str">
        <f>TEXT(Table2[[#This Row],[date]],"dd-mmm-yyyy")</f>
        <v>15-Apr-2019</v>
      </c>
    </row>
    <row r="472" spans="1:18" x14ac:dyDescent="0.25">
      <c r="A472" s="27">
        <v>43571</v>
      </c>
      <c r="B472" s="6" t="str">
        <f t="shared" si="39"/>
        <v>16 Tue</v>
      </c>
      <c r="C472" s="6" t="str">
        <f>TEXT(Table2[[#This Row],[date]],"mmm")</f>
        <v>Apr</v>
      </c>
      <c r="D472" s="30">
        <f>YEAR(Table2[[#This Row],[date]])</f>
        <v>2019</v>
      </c>
      <c r="E472" s="30">
        <v>9336</v>
      </c>
      <c r="F472" s="30">
        <v>3.9972222222222209</v>
      </c>
      <c r="G472" s="30">
        <v>6.8184500000000012</v>
      </c>
      <c r="H472" s="30">
        <v>3.9972222222222209</v>
      </c>
      <c r="I472" s="30">
        <v>0.71194444444444438</v>
      </c>
      <c r="J472" s="30">
        <v>3.4843500000000001</v>
      </c>
      <c r="K472" s="30">
        <f>Table2[[#This Row],[km]]/Table2[[#This Row],[steps]]*1000*3.28084</f>
        <v>2.3961271955869754</v>
      </c>
      <c r="L472" s="31">
        <f>IF(Table2[[#This Row],[km_walking]]&gt;3,Table2[[#This Row],[km_walking]]/Table2[[#This Row],[hours_walking]],"")</f>
        <v>4.8941318767069841</v>
      </c>
      <c r="M472" s="30">
        <f t="shared" si="40"/>
        <v>0</v>
      </c>
      <c r="N472" s="30">
        <f t="shared" si="36"/>
        <v>0</v>
      </c>
      <c r="O472" s="30">
        <f t="shared" si="38"/>
        <v>0</v>
      </c>
      <c r="P472" s="30">
        <f>IFERROR(IF(Table2[[#This Row],[break]]=0,0,P471+1),1)</f>
        <v>0</v>
      </c>
      <c r="Q472" s="30">
        <f t="shared" si="37"/>
        <v>0</v>
      </c>
      <c r="R472" s="30" t="str">
        <f>TEXT(Table2[[#This Row],[date]],"dd-mmm-yyyy")</f>
        <v>16-Apr-2019</v>
      </c>
    </row>
    <row r="473" spans="1:18" x14ac:dyDescent="0.25">
      <c r="A473" s="27">
        <v>43572</v>
      </c>
      <c r="B473" s="6" t="str">
        <f t="shared" si="39"/>
        <v>17 Wed</v>
      </c>
      <c r="C473" s="6" t="str">
        <f>TEXT(Table2[[#This Row],[date]],"mmm")</f>
        <v>Apr</v>
      </c>
      <c r="D473" s="30">
        <f>YEAR(Table2[[#This Row],[date]])</f>
        <v>2019</v>
      </c>
      <c r="E473" s="30">
        <v>11928</v>
      </c>
      <c r="F473" s="30">
        <v>3.606944444444443</v>
      </c>
      <c r="G473" s="30">
        <v>8.9311780000000009</v>
      </c>
      <c r="H473" s="30">
        <v>3.606944444444443</v>
      </c>
      <c r="I473" s="30">
        <v>1.9072222222222219</v>
      </c>
      <c r="J473" s="30">
        <v>7.7282080000000004</v>
      </c>
      <c r="K473" s="30">
        <f>Table2[[#This Row],[km]]/Table2[[#This Row],[steps]]*1000*3.28084</f>
        <v>2.4565531547216639</v>
      </c>
      <c r="L473" s="31">
        <f>IF(Table2[[#This Row],[km_walking]]&gt;3,Table2[[#This Row],[km_walking]]/Table2[[#This Row],[hours_walking]],"")</f>
        <v>4.0520752694436357</v>
      </c>
      <c r="M473" s="30">
        <f t="shared" si="40"/>
        <v>1</v>
      </c>
      <c r="N473" s="30">
        <f t="shared" si="36"/>
        <v>0</v>
      </c>
      <c r="O473" s="30">
        <f t="shared" si="38"/>
        <v>0</v>
      </c>
      <c r="P473" s="30">
        <f>IFERROR(IF(Table2[[#This Row],[break]]=0,0,P472+1),1)</f>
        <v>0</v>
      </c>
      <c r="Q473" s="30">
        <f t="shared" si="37"/>
        <v>0</v>
      </c>
      <c r="R473" s="30" t="str">
        <f>TEXT(Table2[[#This Row],[date]],"dd-mmm-yyyy")</f>
        <v>17-Apr-2019</v>
      </c>
    </row>
    <row r="474" spans="1:18" x14ac:dyDescent="0.25">
      <c r="A474" s="27">
        <v>43573</v>
      </c>
      <c r="B474" s="6" t="str">
        <f t="shared" si="39"/>
        <v>18 Thu</v>
      </c>
      <c r="C474" s="6" t="str">
        <f>TEXT(Table2[[#This Row],[date]],"mmm")</f>
        <v>Apr</v>
      </c>
      <c r="D474" s="30">
        <f>YEAR(Table2[[#This Row],[date]])</f>
        <v>2019</v>
      </c>
      <c r="E474" s="30">
        <v>11020</v>
      </c>
      <c r="F474" s="30">
        <v>3.3313888888888878</v>
      </c>
      <c r="G474" s="30">
        <v>7.4884899999999996</v>
      </c>
      <c r="H474" s="30">
        <v>3.3313888888888878</v>
      </c>
      <c r="I474" s="30">
        <v>1.3527777777777781</v>
      </c>
      <c r="J474" s="30">
        <v>5.7098199999999997</v>
      </c>
      <c r="K474" s="30">
        <f>Table2[[#This Row],[km]]/Table2[[#This Row],[steps]]*1000*3.28084</f>
        <v>2.2294498667513611</v>
      </c>
      <c r="L474" s="31">
        <f>IF(Table2[[#This Row],[km_walking]]&gt;3,Table2[[#This Row],[km_walking]]/Table2[[#This Row],[hours_walking]],"")</f>
        <v>4.2208114989733048</v>
      </c>
      <c r="M474" s="30">
        <f t="shared" si="40"/>
        <v>1</v>
      </c>
      <c r="N474" s="30">
        <f t="shared" si="36"/>
        <v>0</v>
      </c>
      <c r="O474" s="30">
        <f t="shared" si="38"/>
        <v>0</v>
      </c>
      <c r="P474" s="30">
        <f>IFERROR(IF(Table2[[#This Row],[break]]=0,0,P473+1),1)</f>
        <v>0</v>
      </c>
      <c r="Q474" s="30">
        <f t="shared" si="37"/>
        <v>0</v>
      </c>
      <c r="R474" s="30" t="str">
        <f>TEXT(Table2[[#This Row],[date]],"dd-mmm-yyyy")</f>
        <v>18-Apr-2019</v>
      </c>
    </row>
    <row r="475" spans="1:18" x14ac:dyDescent="0.25">
      <c r="A475" s="27">
        <v>43574</v>
      </c>
      <c r="B475" s="6" t="str">
        <f t="shared" si="39"/>
        <v>19 Fri</v>
      </c>
      <c r="C475" s="6" t="str">
        <f>TEXT(Table2[[#This Row],[date]],"mmm")</f>
        <v>Apr</v>
      </c>
      <c r="D475" s="30">
        <f>YEAR(Table2[[#This Row],[date]])</f>
        <v>2019</v>
      </c>
      <c r="E475" s="30">
        <v>18031</v>
      </c>
      <c r="F475" s="30">
        <v>5.0197222222222244</v>
      </c>
      <c r="G475" s="30">
        <v>12.225538999999999</v>
      </c>
      <c r="H475" s="30">
        <v>5.0197222222222244</v>
      </c>
      <c r="I475" s="30">
        <v>2.466388888888889</v>
      </c>
      <c r="J475" s="30">
        <v>9.5492679999999996</v>
      </c>
      <c r="K475" s="30">
        <f>Table2[[#This Row],[km]]/Table2[[#This Row],[steps]]*1000*3.28084</f>
        <v>2.2245043188264653</v>
      </c>
      <c r="L475" s="31">
        <f>IF(Table2[[#This Row],[km_walking]]&gt;3,Table2[[#This Row],[km_walking]]/Table2[[#This Row],[hours_walking]],"")</f>
        <v>3.8717608739722937</v>
      </c>
      <c r="M475" s="30">
        <f t="shared" si="40"/>
        <v>1</v>
      </c>
      <c r="N475" s="30">
        <f t="shared" si="36"/>
        <v>0</v>
      </c>
      <c r="O475" s="30">
        <f t="shared" si="38"/>
        <v>0</v>
      </c>
      <c r="P475" s="30">
        <f>IFERROR(IF(Table2[[#This Row],[break]]=0,0,P474+1),1)</f>
        <v>0</v>
      </c>
      <c r="Q475" s="30">
        <f t="shared" si="37"/>
        <v>0</v>
      </c>
      <c r="R475" s="30" t="str">
        <f>TEXT(Table2[[#This Row],[date]],"dd-mmm-yyyy")</f>
        <v>19-Apr-2019</v>
      </c>
    </row>
    <row r="476" spans="1:18" x14ac:dyDescent="0.25">
      <c r="A476" s="27">
        <v>43575</v>
      </c>
      <c r="B476" s="6" t="str">
        <f t="shared" si="39"/>
        <v>20 Sat</v>
      </c>
      <c r="C476" s="6" t="str">
        <f>TEXT(Table2[[#This Row],[date]],"mmm")</f>
        <v>Apr</v>
      </c>
      <c r="D476" s="30">
        <f>YEAR(Table2[[#This Row],[date]])</f>
        <v>2019</v>
      </c>
      <c r="E476" s="30">
        <v>14971</v>
      </c>
      <c r="F476" s="30">
        <v>4.7202777777777776</v>
      </c>
      <c r="G476" s="30">
        <v>10.366552</v>
      </c>
      <c r="H476" s="30">
        <v>4.7202777777777776</v>
      </c>
      <c r="I476" s="30">
        <v>2.1433333333333331</v>
      </c>
      <c r="J476" s="30">
        <v>8.0113009999999996</v>
      </c>
      <c r="K476" s="30">
        <f>Table2[[#This Row],[km]]/Table2[[#This Row],[steps]]*1000*3.28084</f>
        <v>2.2717920288344131</v>
      </c>
      <c r="L476" s="31">
        <f>IF(Table2[[#This Row],[km_walking]]&gt;3,Table2[[#This Row],[km_walking]]/Table2[[#This Row],[hours_walking]],"")</f>
        <v>3.7377765163297045</v>
      </c>
      <c r="M476" s="30">
        <f t="shared" si="40"/>
        <v>1</v>
      </c>
      <c r="N476" s="30">
        <f t="shared" si="36"/>
        <v>0</v>
      </c>
      <c r="O476" s="30">
        <f t="shared" si="38"/>
        <v>0</v>
      </c>
      <c r="P476" s="30">
        <f>IFERROR(IF(Table2[[#This Row],[break]]=0,0,P475+1),1)</f>
        <v>0</v>
      </c>
      <c r="Q476" s="30">
        <f t="shared" si="37"/>
        <v>0</v>
      </c>
      <c r="R476" s="30" t="str">
        <f>TEXT(Table2[[#This Row],[date]],"dd-mmm-yyyy")</f>
        <v>20-Apr-2019</v>
      </c>
    </row>
    <row r="477" spans="1:18" x14ac:dyDescent="0.25">
      <c r="A477" s="27">
        <v>43576</v>
      </c>
      <c r="B477" s="6" t="str">
        <f t="shared" si="39"/>
        <v>21 Sun</v>
      </c>
      <c r="C477" s="6" t="str">
        <f>TEXT(Table2[[#This Row],[date]],"mmm")</f>
        <v>Apr</v>
      </c>
      <c r="D477" s="30">
        <f>YEAR(Table2[[#This Row],[date]])</f>
        <v>2019</v>
      </c>
      <c r="E477" s="30">
        <v>14695</v>
      </c>
      <c r="F477" s="30">
        <v>3.0499999999999989</v>
      </c>
      <c r="G477" s="30">
        <v>10.760153000000001</v>
      </c>
      <c r="H477" s="30">
        <v>3.0988888888888879</v>
      </c>
      <c r="I477" s="30">
        <v>2.315833333333333</v>
      </c>
      <c r="J477" s="30">
        <v>10.071199</v>
      </c>
      <c r="K477" s="30">
        <f>Table2[[#This Row],[km]]/Table2[[#This Row],[steps]]*1000*3.28084</f>
        <v>2.4023368743463767</v>
      </c>
      <c r="L477" s="31">
        <f>IF(Table2[[#This Row],[km_walking]]&gt;3,Table2[[#This Row],[km_walking]]/Table2[[#This Row],[hours_walking]],"")</f>
        <v>4.3488444764303713</v>
      </c>
      <c r="M477" s="30">
        <f t="shared" si="40"/>
        <v>1</v>
      </c>
      <c r="N477" s="30">
        <f t="shared" si="36"/>
        <v>0</v>
      </c>
      <c r="O477" s="30">
        <f t="shared" si="38"/>
        <v>0</v>
      </c>
      <c r="P477" s="30">
        <f>IFERROR(IF(Table2[[#This Row],[break]]=0,0,P476+1),1)</f>
        <v>0</v>
      </c>
      <c r="Q477" s="30">
        <f t="shared" si="37"/>
        <v>0</v>
      </c>
      <c r="R477" s="30" t="str">
        <f>TEXT(Table2[[#This Row],[date]],"dd-mmm-yyyy")</f>
        <v>21-Apr-2019</v>
      </c>
    </row>
    <row r="478" spans="1:18" x14ac:dyDescent="0.25">
      <c r="A478" s="27">
        <v>43577</v>
      </c>
      <c r="B478" s="6" t="str">
        <f t="shared" si="39"/>
        <v>22 Mon</v>
      </c>
      <c r="C478" s="6" t="str">
        <f>TEXT(Table2[[#This Row],[date]],"mmm")</f>
        <v>Apr</v>
      </c>
      <c r="D478" s="30">
        <f>YEAR(Table2[[#This Row],[date]])</f>
        <v>2019</v>
      </c>
      <c r="E478" s="30">
        <v>13420</v>
      </c>
      <c r="F478" s="30">
        <v>4.0949999999999989</v>
      </c>
      <c r="G478" s="30">
        <v>9.4254500000000032</v>
      </c>
      <c r="H478" s="30">
        <v>4.0949999999999989</v>
      </c>
      <c r="I478" s="30">
        <v>1.384722222222222</v>
      </c>
      <c r="J478" s="30">
        <v>5.7865800000000007</v>
      </c>
      <c r="K478" s="30">
        <f>Table2[[#This Row],[km]]/Table2[[#This Row],[steps]]*1000*3.28084</f>
        <v>2.304276704769002</v>
      </c>
      <c r="L478" s="31">
        <f>IF(Table2[[#This Row],[km_walking]]&gt;3,Table2[[#This Row],[km_walking]]/Table2[[#This Row],[hours_walking]],"")</f>
        <v>4.1788742226680053</v>
      </c>
      <c r="M478" s="30">
        <f t="shared" si="40"/>
        <v>1</v>
      </c>
      <c r="N478" s="30">
        <f t="shared" si="36"/>
        <v>0</v>
      </c>
      <c r="O478" s="30">
        <f t="shared" si="38"/>
        <v>0</v>
      </c>
      <c r="P478" s="30">
        <f>IFERROR(IF(Table2[[#This Row],[break]]=0,0,P477+1),1)</f>
        <v>0</v>
      </c>
      <c r="Q478" s="30">
        <f t="shared" si="37"/>
        <v>0</v>
      </c>
      <c r="R478" s="30" t="str">
        <f>TEXT(Table2[[#This Row],[date]],"dd-mmm-yyyy")</f>
        <v>22-Apr-2019</v>
      </c>
    </row>
    <row r="479" spans="1:18" x14ac:dyDescent="0.25">
      <c r="A479" s="27">
        <v>43578</v>
      </c>
      <c r="B479" s="6" t="str">
        <f t="shared" si="39"/>
        <v>23 Tue</v>
      </c>
      <c r="C479" s="6" t="str">
        <f>TEXT(Table2[[#This Row],[date]],"mmm")</f>
        <v>Apr</v>
      </c>
      <c r="D479" s="30">
        <f>YEAR(Table2[[#This Row],[date]])</f>
        <v>2019</v>
      </c>
      <c r="E479" s="30">
        <v>7323</v>
      </c>
      <c r="F479" s="30">
        <v>2.3236111111111111</v>
      </c>
      <c r="G479" s="30">
        <v>4.9342299999999986</v>
      </c>
      <c r="H479" s="30">
        <v>2.3236111111111111</v>
      </c>
      <c r="I479" s="30">
        <v>0.86222222222222222</v>
      </c>
      <c r="J479" s="30">
        <v>3.58073</v>
      </c>
      <c r="K479" s="30">
        <f>Table2[[#This Row],[km]]/Table2[[#This Row],[steps]]*1000*3.28084</f>
        <v>2.2106266766625695</v>
      </c>
      <c r="L479" s="31">
        <f>IF(Table2[[#This Row],[km_walking]]&gt;3,Table2[[#This Row],[km_walking]]/Table2[[#This Row],[hours_walking]],"")</f>
        <v>4.1529085051546391</v>
      </c>
      <c r="M479" s="30">
        <f t="shared" si="40"/>
        <v>0</v>
      </c>
      <c r="N479" s="30">
        <f t="shared" si="36"/>
        <v>0</v>
      </c>
      <c r="O479" s="30">
        <f t="shared" si="38"/>
        <v>0</v>
      </c>
      <c r="P479" s="30">
        <f>IFERROR(IF(Table2[[#This Row],[break]]=0,0,P478+1),1)</f>
        <v>0</v>
      </c>
      <c r="Q479" s="30">
        <f t="shared" si="37"/>
        <v>0</v>
      </c>
      <c r="R479" s="30" t="str">
        <f>TEXT(Table2[[#This Row],[date]],"dd-mmm-yyyy")</f>
        <v>23-Apr-2019</v>
      </c>
    </row>
    <row r="480" spans="1:18" x14ac:dyDescent="0.25">
      <c r="A480" s="27">
        <v>43579</v>
      </c>
      <c r="B480" s="6" t="str">
        <f t="shared" si="39"/>
        <v>24 Wed</v>
      </c>
      <c r="C480" s="6" t="str">
        <f>TEXT(Table2[[#This Row],[date]],"mmm")</f>
        <v>Apr</v>
      </c>
      <c r="D480" s="30">
        <f>YEAR(Table2[[#This Row],[date]])</f>
        <v>2019</v>
      </c>
      <c r="E480" s="30">
        <v>12946</v>
      </c>
      <c r="F480" s="30">
        <v>4.6141666666666659</v>
      </c>
      <c r="G480" s="30">
        <v>8.4599899999999995</v>
      </c>
      <c r="H480" s="30">
        <v>4.6141666666666659</v>
      </c>
      <c r="I480" s="30">
        <v>1.3241666666666669</v>
      </c>
      <c r="J480" s="30">
        <v>4.5728499999999999</v>
      </c>
      <c r="K480" s="30">
        <f>Table2[[#This Row],[km]]/Table2[[#This Row],[steps]]*1000*3.28084</f>
        <v>2.1439729330758537</v>
      </c>
      <c r="L480" s="31">
        <f>IF(Table2[[#This Row],[km_walking]]&gt;3,Table2[[#This Row],[km_walking]]/Table2[[#This Row],[hours_walking]],"")</f>
        <v>3.4533794839521703</v>
      </c>
      <c r="M480" s="30">
        <f t="shared" si="40"/>
        <v>1</v>
      </c>
      <c r="N480" s="30">
        <f t="shared" si="36"/>
        <v>0</v>
      </c>
      <c r="O480" s="30">
        <f t="shared" si="38"/>
        <v>0</v>
      </c>
      <c r="P480" s="30">
        <f>IFERROR(IF(Table2[[#This Row],[break]]=0,0,P479+1),1)</f>
        <v>0</v>
      </c>
      <c r="Q480" s="30">
        <f t="shared" si="37"/>
        <v>0</v>
      </c>
      <c r="R480" s="30" t="str">
        <f>TEXT(Table2[[#This Row],[date]],"dd-mmm-yyyy")</f>
        <v>24-Apr-2019</v>
      </c>
    </row>
    <row r="481" spans="1:18" x14ac:dyDescent="0.25">
      <c r="A481" s="27">
        <v>43580</v>
      </c>
      <c r="B481" s="6" t="str">
        <f t="shared" si="39"/>
        <v>25 Thu</v>
      </c>
      <c r="C481" s="6" t="str">
        <f>TEXT(Table2[[#This Row],[date]],"mmm")</f>
        <v>Apr</v>
      </c>
      <c r="D481" s="30">
        <f>YEAR(Table2[[#This Row],[date]])</f>
        <v>2019</v>
      </c>
      <c r="E481" s="30">
        <v>10731</v>
      </c>
      <c r="F481" s="30">
        <v>3.9852777777777781</v>
      </c>
      <c r="G481" s="30">
        <v>8.015979999999999</v>
      </c>
      <c r="H481" s="30">
        <v>4.1288888888888886</v>
      </c>
      <c r="I481" s="30">
        <v>1.506111111111111</v>
      </c>
      <c r="J481" s="30">
        <v>6.3319100000000006</v>
      </c>
      <c r="K481" s="30">
        <f>Table2[[#This Row],[km]]/Table2[[#This Row],[steps]]*1000*3.28084</f>
        <v>2.4507639384213959</v>
      </c>
      <c r="L481" s="31">
        <f>IF(Table2[[#This Row],[km_walking]]&gt;3,Table2[[#This Row],[km_walking]]/Table2[[#This Row],[hours_walking]],"")</f>
        <v>4.2041453338251573</v>
      </c>
      <c r="M481" s="30">
        <f t="shared" si="40"/>
        <v>1</v>
      </c>
      <c r="N481" s="30">
        <f t="shared" si="36"/>
        <v>0</v>
      </c>
      <c r="O481" s="30">
        <f t="shared" si="38"/>
        <v>0</v>
      </c>
      <c r="P481" s="30">
        <f>IFERROR(IF(Table2[[#This Row],[break]]=0,0,P480+1),1)</f>
        <v>0</v>
      </c>
      <c r="Q481" s="30">
        <f t="shared" si="37"/>
        <v>0</v>
      </c>
      <c r="R481" s="30" t="str">
        <f>TEXT(Table2[[#This Row],[date]],"dd-mmm-yyyy")</f>
        <v>25-Apr-2019</v>
      </c>
    </row>
    <row r="482" spans="1:18" x14ac:dyDescent="0.25">
      <c r="A482" s="27">
        <v>43581</v>
      </c>
      <c r="B482" s="6" t="str">
        <f t="shared" si="39"/>
        <v>26 Fri</v>
      </c>
      <c r="C482" s="6" t="str">
        <f>TEXT(Table2[[#This Row],[date]],"mmm")</f>
        <v>Apr</v>
      </c>
      <c r="D482" s="30">
        <f>YEAR(Table2[[#This Row],[date]])</f>
        <v>2019</v>
      </c>
      <c r="E482" s="30">
        <v>11328</v>
      </c>
      <c r="F482" s="30">
        <v>3.883333333333332</v>
      </c>
      <c r="G482" s="30">
        <v>8.2093299999999996</v>
      </c>
      <c r="H482" s="30">
        <v>3.8583333333333321</v>
      </c>
      <c r="I482" s="30">
        <v>1.3808333333333329</v>
      </c>
      <c r="J482" s="30">
        <v>5.9279400000000004</v>
      </c>
      <c r="K482" s="30">
        <f>Table2[[#This Row],[km]]/Table2[[#This Row],[steps]]*1000*3.28084</f>
        <v>2.3776040110522598</v>
      </c>
      <c r="L482" s="31">
        <f>IF(Table2[[#This Row],[km_walking]]&gt;3,Table2[[#This Row],[km_walking]]/Table2[[#This Row],[hours_walking]],"")</f>
        <v>4.2930162945081491</v>
      </c>
      <c r="M482" s="30">
        <f t="shared" si="40"/>
        <v>1</v>
      </c>
      <c r="N482" s="30">
        <f t="shared" si="36"/>
        <v>0</v>
      </c>
      <c r="O482" s="30">
        <f t="shared" si="38"/>
        <v>0</v>
      </c>
      <c r="P482" s="30">
        <f>IFERROR(IF(Table2[[#This Row],[break]]=0,0,P481+1),1)</f>
        <v>0</v>
      </c>
      <c r="Q482" s="30">
        <f t="shared" si="37"/>
        <v>0</v>
      </c>
      <c r="R482" s="30" t="str">
        <f>TEXT(Table2[[#This Row],[date]],"dd-mmm-yyyy")</f>
        <v>26-Apr-2019</v>
      </c>
    </row>
    <row r="483" spans="1:18" x14ac:dyDescent="0.25">
      <c r="A483" s="27">
        <v>43582</v>
      </c>
      <c r="B483" s="6" t="str">
        <f t="shared" si="39"/>
        <v>27 Sat</v>
      </c>
      <c r="C483" s="6" t="str">
        <f>TEXT(Table2[[#This Row],[date]],"mmm")</f>
        <v>Apr</v>
      </c>
      <c r="D483" s="30">
        <f>YEAR(Table2[[#This Row],[date]])</f>
        <v>2019</v>
      </c>
      <c r="E483" s="30">
        <v>10202</v>
      </c>
      <c r="F483" s="30">
        <v>2.0950000000000011</v>
      </c>
      <c r="G483" s="30">
        <v>7.8150400000000007</v>
      </c>
      <c r="H483" s="30">
        <v>2.0950000000000011</v>
      </c>
      <c r="I483" s="30">
        <v>1.5972222222222221</v>
      </c>
      <c r="J483" s="30">
        <v>7.3908999999999994</v>
      </c>
      <c r="K483" s="30">
        <f>Table2[[#This Row],[km]]/Table2[[#This Row],[steps]]*1000*3.28084</f>
        <v>2.5132224890805728</v>
      </c>
      <c r="L483" s="31">
        <f>IF(Table2[[#This Row],[km_walking]]&gt;3,Table2[[#This Row],[km_walking]]/Table2[[#This Row],[hours_walking]],"")</f>
        <v>4.6273460869565213</v>
      </c>
      <c r="M483" s="30">
        <f t="shared" si="40"/>
        <v>1</v>
      </c>
      <c r="N483" s="30">
        <f t="shared" si="36"/>
        <v>0</v>
      </c>
      <c r="O483" s="30">
        <f t="shared" si="38"/>
        <v>0</v>
      </c>
      <c r="P483" s="30">
        <f>IFERROR(IF(Table2[[#This Row],[break]]=0,0,P482+1),1)</f>
        <v>0</v>
      </c>
      <c r="Q483" s="30">
        <f t="shared" si="37"/>
        <v>0</v>
      </c>
      <c r="R483" s="30" t="str">
        <f>TEXT(Table2[[#This Row],[date]],"dd-mmm-yyyy")</f>
        <v>27-Apr-2019</v>
      </c>
    </row>
    <row r="484" spans="1:18" x14ac:dyDescent="0.25">
      <c r="A484" s="27">
        <v>43583</v>
      </c>
      <c r="B484" s="6" t="str">
        <f t="shared" si="39"/>
        <v>28 Sun</v>
      </c>
      <c r="C484" s="6" t="str">
        <f>TEXT(Table2[[#This Row],[date]],"mmm")</f>
        <v>Apr</v>
      </c>
      <c r="D484" s="30">
        <f>YEAR(Table2[[#This Row],[date]])</f>
        <v>2019</v>
      </c>
      <c r="E484" s="30">
        <v>10265</v>
      </c>
      <c r="F484" s="30">
        <v>2.076111111111111</v>
      </c>
      <c r="G484" s="30">
        <v>8.5546299999999995</v>
      </c>
      <c r="H484" s="30">
        <v>2.2091666666666669</v>
      </c>
      <c r="I484" s="30">
        <v>1.391111111111111</v>
      </c>
      <c r="J484" s="30">
        <v>7.6293100000000003</v>
      </c>
      <c r="K484" s="30">
        <f>Table2[[#This Row],[km]]/Table2[[#This Row],[steps]]*1000*3.28084</f>
        <v>2.7341814212566975</v>
      </c>
      <c r="L484" s="31">
        <f>IF(Table2[[#This Row],[km_walking]]&gt;3,Table2[[#This Row],[km_walking]]/Table2[[#This Row],[hours_walking]],"")</f>
        <v>5.4843282747603839</v>
      </c>
      <c r="M484" s="30">
        <f t="shared" si="40"/>
        <v>1</v>
      </c>
      <c r="N484" s="30">
        <f t="shared" si="36"/>
        <v>0</v>
      </c>
      <c r="O484" s="30">
        <f t="shared" si="38"/>
        <v>0</v>
      </c>
      <c r="P484" s="30">
        <f>IFERROR(IF(Table2[[#This Row],[break]]=0,0,P483+1),1)</f>
        <v>0</v>
      </c>
      <c r="Q484" s="30">
        <f t="shared" si="37"/>
        <v>1</v>
      </c>
      <c r="R484" s="30" t="str">
        <f>TEXT(Table2[[#This Row],[date]],"dd-mmm-yyyy")</f>
        <v>28-Apr-2019</v>
      </c>
    </row>
    <row r="485" spans="1:18" x14ac:dyDescent="0.25">
      <c r="A485" s="27">
        <v>43584</v>
      </c>
      <c r="B485" s="6" t="str">
        <f t="shared" si="39"/>
        <v>29 Mon</v>
      </c>
      <c r="C485" s="6" t="str">
        <f>TEXT(Table2[[#This Row],[date]],"mmm")</f>
        <v>Apr</v>
      </c>
      <c r="D485" s="30">
        <f>YEAR(Table2[[#This Row],[date]])</f>
        <v>2019</v>
      </c>
      <c r="E485" s="30">
        <v>11376</v>
      </c>
      <c r="F485" s="30">
        <v>4.0313888888888876</v>
      </c>
      <c r="G485" s="30">
        <v>8.5480600000000013</v>
      </c>
      <c r="H485" s="30">
        <v>4.0313888888888876</v>
      </c>
      <c r="I485" s="30">
        <v>1.3863888888888889</v>
      </c>
      <c r="J485" s="30">
        <v>5.8218500000000004</v>
      </c>
      <c r="K485" s="30">
        <f>Table2[[#This Row],[km]]/Table2[[#This Row],[steps]]*1000*3.28084</f>
        <v>2.4652617062587909</v>
      </c>
      <c r="L485" s="31">
        <f>IF(Table2[[#This Row],[km_walking]]&gt;3,Table2[[#This Row],[km_walking]]/Table2[[#This Row],[hours_walking]],"")</f>
        <v>4.1992907233019441</v>
      </c>
      <c r="M485" s="30">
        <f t="shared" si="40"/>
        <v>1</v>
      </c>
      <c r="N485" s="30">
        <f t="shared" si="36"/>
        <v>0</v>
      </c>
      <c r="O485" s="30">
        <f t="shared" si="38"/>
        <v>0</v>
      </c>
      <c r="P485" s="30">
        <f>IFERROR(IF(Table2[[#This Row],[break]]=0,0,P484+1),1)</f>
        <v>0</v>
      </c>
      <c r="Q485" s="30">
        <f t="shared" si="37"/>
        <v>0</v>
      </c>
      <c r="R485" s="30" t="str">
        <f>TEXT(Table2[[#This Row],[date]],"dd-mmm-yyyy")</f>
        <v>29-Apr-2019</v>
      </c>
    </row>
    <row r="486" spans="1:18" x14ac:dyDescent="0.25">
      <c r="A486" s="27">
        <v>43585</v>
      </c>
      <c r="B486" s="6" t="str">
        <f t="shared" si="39"/>
        <v>30 Tue</v>
      </c>
      <c r="C486" s="6" t="str">
        <f>TEXT(Table2[[#This Row],[date]],"mmm")</f>
        <v>Apr</v>
      </c>
      <c r="D486" s="30">
        <f>YEAR(Table2[[#This Row],[date]])</f>
        <v>2019</v>
      </c>
      <c r="E486" s="30">
        <v>10220</v>
      </c>
      <c r="F486" s="30">
        <v>3.5447222222222221</v>
      </c>
      <c r="G486" s="30">
        <v>7.8799849999999996</v>
      </c>
      <c r="H486" s="30">
        <v>3.5447222222222221</v>
      </c>
      <c r="I486" s="30">
        <v>1.4513888888888891</v>
      </c>
      <c r="J486" s="30">
        <v>6.3670029999999986</v>
      </c>
      <c r="K486" s="30">
        <f>Table2[[#This Row],[km]]/Table2[[#This Row],[steps]]*1000*3.28084</f>
        <v>2.5296448128571427</v>
      </c>
      <c r="L486" s="31">
        <f>IF(Table2[[#This Row],[km_walking]]&gt;3,Table2[[#This Row],[km_walking]]/Table2[[#This Row],[hours_walking]],"")</f>
        <v>4.3868346028708123</v>
      </c>
      <c r="M486" s="30">
        <f t="shared" si="40"/>
        <v>1</v>
      </c>
      <c r="N486" s="30">
        <f t="shared" si="36"/>
        <v>0</v>
      </c>
      <c r="O486" s="30">
        <f t="shared" si="38"/>
        <v>0</v>
      </c>
      <c r="P486" s="30">
        <f>IFERROR(IF(Table2[[#This Row],[break]]=0,0,P485+1),1)</f>
        <v>0</v>
      </c>
      <c r="Q486" s="30">
        <f t="shared" si="37"/>
        <v>0</v>
      </c>
      <c r="R486" s="30" t="str">
        <f>TEXT(Table2[[#This Row],[date]],"dd-mmm-yyyy")</f>
        <v>30-Apr-2019</v>
      </c>
    </row>
    <row r="487" spans="1:18" x14ac:dyDescent="0.25">
      <c r="A487" s="27">
        <v>43586</v>
      </c>
      <c r="B487" s="6" t="str">
        <f t="shared" si="39"/>
        <v>01 Wed</v>
      </c>
      <c r="C487" s="6" t="str">
        <f>TEXT(Table2[[#This Row],[date]],"mmm")</f>
        <v>May</v>
      </c>
      <c r="D487" s="30">
        <f>YEAR(Table2[[#This Row],[date]])</f>
        <v>2019</v>
      </c>
      <c r="E487" s="30">
        <v>9181</v>
      </c>
      <c r="F487" s="30">
        <v>2.8108333333333331</v>
      </c>
      <c r="G487" s="30">
        <v>7.4331300000000002</v>
      </c>
      <c r="H487" s="30">
        <v>2.8108333333333331</v>
      </c>
      <c r="I487" s="30">
        <v>1.3511111111111109</v>
      </c>
      <c r="J487" s="30">
        <v>6.6429400000000003</v>
      </c>
      <c r="K487" s="30">
        <f>Table2[[#This Row],[km]]/Table2[[#This Row],[steps]]*1000*3.28084</f>
        <v>2.6562368183422285</v>
      </c>
      <c r="L487" s="31">
        <f>IF(Table2[[#This Row],[km_walking]]&gt;3,Table2[[#This Row],[km_walking]]/Table2[[#This Row],[hours_walking]],"")</f>
        <v>4.9166496710526326</v>
      </c>
      <c r="M487" s="30">
        <f t="shared" si="40"/>
        <v>0</v>
      </c>
      <c r="N487" s="30">
        <f t="shared" si="36"/>
        <v>0</v>
      </c>
      <c r="O487" s="30">
        <f t="shared" si="38"/>
        <v>0</v>
      </c>
      <c r="P487" s="30">
        <f>IFERROR(IF(Table2[[#This Row],[break]]=0,0,P486+1),1)</f>
        <v>0</v>
      </c>
      <c r="Q487" s="30">
        <f t="shared" si="37"/>
        <v>0</v>
      </c>
      <c r="R487" s="30" t="str">
        <f>TEXT(Table2[[#This Row],[date]],"dd-mmm-yyyy")</f>
        <v>01-May-2019</v>
      </c>
    </row>
    <row r="488" spans="1:18" x14ac:dyDescent="0.25">
      <c r="A488" s="27">
        <v>43587</v>
      </c>
      <c r="B488" s="6" t="str">
        <f t="shared" si="39"/>
        <v>02 Thu</v>
      </c>
      <c r="C488" s="6" t="str">
        <f>TEXT(Table2[[#This Row],[date]],"mmm")</f>
        <v>May</v>
      </c>
      <c r="D488" s="30">
        <f>YEAR(Table2[[#This Row],[date]])</f>
        <v>2019</v>
      </c>
      <c r="E488" s="30">
        <v>14110</v>
      </c>
      <c r="F488" s="30">
        <v>5.4636111111111134</v>
      </c>
      <c r="G488" s="30">
        <v>10.495505</v>
      </c>
      <c r="H488" s="30">
        <v>5.4636111111111134</v>
      </c>
      <c r="I488" s="30">
        <v>1.8263888888888891</v>
      </c>
      <c r="J488" s="30">
        <v>7.8270700000000009</v>
      </c>
      <c r="K488" s="30">
        <f>Table2[[#This Row],[km]]/Table2[[#This Row],[steps]]*1000*3.28084</f>
        <v>2.4404020286463504</v>
      </c>
      <c r="L488" s="31">
        <f>IF(Table2[[#This Row],[km_walking]]&gt;3,Table2[[#This Row],[km_walking]]/Table2[[#This Row],[hours_walking]],"")</f>
        <v>4.2855440304182508</v>
      </c>
      <c r="M488" s="30">
        <f t="shared" si="40"/>
        <v>1</v>
      </c>
      <c r="N488" s="30">
        <f t="shared" si="36"/>
        <v>0</v>
      </c>
      <c r="O488" s="30">
        <f t="shared" si="38"/>
        <v>0</v>
      </c>
      <c r="P488" s="30">
        <f>IFERROR(IF(Table2[[#This Row],[break]]=0,0,P487+1),1)</f>
        <v>0</v>
      </c>
      <c r="Q488" s="30">
        <f t="shared" si="37"/>
        <v>0</v>
      </c>
      <c r="R488" s="30" t="str">
        <f>TEXT(Table2[[#This Row],[date]],"dd-mmm-yyyy")</f>
        <v>02-May-2019</v>
      </c>
    </row>
    <row r="489" spans="1:18" x14ac:dyDescent="0.25">
      <c r="A489" s="27">
        <v>43588</v>
      </c>
      <c r="B489" s="6" t="str">
        <f t="shared" si="39"/>
        <v>03 Fri</v>
      </c>
      <c r="C489" s="6" t="str">
        <f>TEXT(Table2[[#This Row],[date]],"mmm")</f>
        <v>May</v>
      </c>
      <c r="D489" s="30">
        <f>YEAR(Table2[[#This Row],[date]])</f>
        <v>2019</v>
      </c>
      <c r="E489" s="30">
        <v>10020</v>
      </c>
      <c r="F489" s="30">
        <v>3.736388888888889</v>
      </c>
      <c r="G489" s="30">
        <v>7.6009459999999978</v>
      </c>
      <c r="H489" s="30">
        <v>3.736388888888889</v>
      </c>
      <c r="I489" s="30">
        <v>1.3263888888888891</v>
      </c>
      <c r="J489" s="30">
        <v>4.9810349999999994</v>
      </c>
      <c r="K489" s="30">
        <f>Table2[[#This Row],[km]]/Table2[[#This Row],[steps]]*1000*3.28084</f>
        <v>2.4887712250139713</v>
      </c>
      <c r="L489" s="31">
        <f>IF(Table2[[#This Row],[km_walking]]&gt;3,Table2[[#This Row],[km_walking]]/Table2[[#This Row],[hours_walking]],"")</f>
        <v>3.7553352879581143</v>
      </c>
      <c r="M489" s="30">
        <f t="shared" si="40"/>
        <v>1</v>
      </c>
      <c r="N489" s="30">
        <f t="shared" si="36"/>
        <v>0</v>
      </c>
      <c r="O489" s="30">
        <f t="shared" si="38"/>
        <v>0</v>
      </c>
      <c r="P489" s="30">
        <f>IFERROR(IF(Table2[[#This Row],[break]]=0,0,P488+1),1)</f>
        <v>0</v>
      </c>
      <c r="Q489" s="30">
        <f t="shared" si="37"/>
        <v>0</v>
      </c>
      <c r="R489" s="30" t="str">
        <f>TEXT(Table2[[#This Row],[date]],"dd-mmm-yyyy")</f>
        <v>03-May-2019</v>
      </c>
    </row>
    <row r="490" spans="1:18" x14ac:dyDescent="0.25">
      <c r="A490" s="27">
        <v>43589</v>
      </c>
      <c r="B490" s="6" t="str">
        <f t="shared" si="39"/>
        <v>04 Sat</v>
      </c>
      <c r="C490" s="6" t="str">
        <f>TEXT(Table2[[#This Row],[date]],"mmm")</f>
        <v>May</v>
      </c>
      <c r="D490" s="30">
        <f>YEAR(Table2[[#This Row],[date]])</f>
        <v>2019</v>
      </c>
      <c r="E490" s="30">
        <v>14687</v>
      </c>
      <c r="F490" s="30">
        <v>4.4205555555555547</v>
      </c>
      <c r="G490" s="30">
        <v>11.235417399999999</v>
      </c>
      <c r="H490" s="30">
        <v>4.4205555555555547</v>
      </c>
      <c r="I490" s="30">
        <v>2.1716666666666669</v>
      </c>
      <c r="J490" s="30">
        <v>8.9042600000000007</v>
      </c>
      <c r="K490" s="30">
        <f>Table2[[#This Row],[km]]/Table2[[#This Row],[steps]]*1000*3.28084</f>
        <v>2.5098118623691699</v>
      </c>
      <c r="L490" s="31">
        <f>IF(Table2[[#This Row],[km_walking]]&gt;3,Table2[[#This Row],[km_walking]]/Table2[[#This Row],[hours_walking]],"")</f>
        <v>4.1001964696853417</v>
      </c>
      <c r="M490" s="30">
        <f t="shared" si="40"/>
        <v>1</v>
      </c>
      <c r="N490" s="30">
        <f t="shared" si="36"/>
        <v>0</v>
      </c>
      <c r="O490" s="30">
        <f t="shared" si="38"/>
        <v>0</v>
      </c>
      <c r="P490" s="30">
        <f>IFERROR(IF(Table2[[#This Row],[break]]=0,0,P489+1),1)</f>
        <v>0</v>
      </c>
      <c r="Q490" s="30">
        <f t="shared" si="37"/>
        <v>0</v>
      </c>
      <c r="R490" s="30" t="str">
        <f>TEXT(Table2[[#This Row],[date]],"dd-mmm-yyyy")</f>
        <v>04-May-2019</v>
      </c>
    </row>
    <row r="491" spans="1:18" x14ac:dyDescent="0.25">
      <c r="A491" s="27">
        <v>43590</v>
      </c>
      <c r="B491" s="6" t="str">
        <f t="shared" si="39"/>
        <v>05 Sun</v>
      </c>
      <c r="C491" s="6" t="str">
        <f>TEXT(Table2[[#This Row],[date]],"mmm")</f>
        <v>May</v>
      </c>
      <c r="D491" s="30">
        <f>YEAR(Table2[[#This Row],[date]])</f>
        <v>2019</v>
      </c>
      <c r="E491" s="30">
        <v>7916</v>
      </c>
      <c r="F491" s="30">
        <v>1.506666666666667</v>
      </c>
      <c r="G491" s="30">
        <v>6.2147099999999993</v>
      </c>
      <c r="H491" s="30">
        <v>1.506666666666667</v>
      </c>
      <c r="I491" s="30">
        <v>1.2980555555555551</v>
      </c>
      <c r="J491" s="30">
        <v>6.046689999999999</v>
      </c>
      <c r="K491" s="30">
        <f>Table2[[#This Row],[km]]/Table2[[#This Row],[steps]]*1000*3.28084</f>
        <v>2.5757287969176352</v>
      </c>
      <c r="L491" s="31">
        <f>IF(Table2[[#This Row],[km_walking]]&gt;3,Table2[[#This Row],[km_walking]]/Table2[[#This Row],[hours_walking]],"")</f>
        <v>4.6582674941151305</v>
      </c>
      <c r="M491" s="30">
        <f t="shared" si="40"/>
        <v>0</v>
      </c>
      <c r="N491" s="30">
        <f t="shared" si="36"/>
        <v>0</v>
      </c>
      <c r="O491" s="30">
        <f t="shared" si="38"/>
        <v>0</v>
      </c>
      <c r="P491" s="30">
        <f>IFERROR(IF(Table2[[#This Row],[break]]=0,0,P490+1),1)</f>
        <v>0</v>
      </c>
      <c r="Q491" s="30">
        <f t="shared" si="37"/>
        <v>0</v>
      </c>
      <c r="R491" s="30" t="str">
        <f>TEXT(Table2[[#This Row],[date]],"dd-mmm-yyyy")</f>
        <v>05-May-2019</v>
      </c>
    </row>
    <row r="492" spans="1:18" x14ac:dyDescent="0.25">
      <c r="A492" s="27">
        <v>43591</v>
      </c>
      <c r="B492" s="6" t="str">
        <f t="shared" si="39"/>
        <v>06 Mon</v>
      </c>
      <c r="C492" s="6" t="str">
        <f>TEXT(Table2[[#This Row],[date]],"mmm")</f>
        <v>May</v>
      </c>
      <c r="D492" s="30">
        <f>YEAR(Table2[[#This Row],[date]])</f>
        <v>2019</v>
      </c>
      <c r="E492" s="30">
        <v>6123</v>
      </c>
      <c r="F492" s="30">
        <v>3.4652777777777781</v>
      </c>
      <c r="G492" s="30">
        <v>4.4021208000000014</v>
      </c>
      <c r="H492" s="30">
        <v>3.4652777777777781</v>
      </c>
      <c r="I492" s="30">
        <v>0.67861111111111105</v>
      </c>
      <c r="J492" s="30">
        <v>2.4871639999999999</v>
      </c>
      <c r="K492" s="30">
        <f>Table2[[#This Row],[km]]/Table2[[#This Row],[steps]]*1000*3.28084</f>
        <v>2.3587545329857922</v>
      </c>
      <c r="L492" s="31" t="str">
        <f>IF(Table2[[#This Row],[km_walking]]&gt;3,Table2[[#This Row],[km_walking]]/Table2[[#This Row],[hours_walking]],"")</f>
        <v/>
      </c>
      <c r="M492" s="30">
        <f t="shared" si="40"/>
        <v>0</v>
      </c>
      <c r="N492" s="30">
        <f t="shared" si="36"/>
        <v>0</v>
      </c>
      <c r="O492" s="30">
        <f t="shared" si="38"/>
        <v>0</v>
      </c>
      <c r="P492" s="30">
        <f>IFERROR(IF(Table2[[#This Row],[break]]=0,0,P491+1),1)</f>
        <v>0</v>
      </c>
      <c r="Q492" s="30">
        <f t="shared" si="37"/>
        <v>0</v>
      </c>
      <c r="R492" s="30" t="str">
        <f>TEXT(Table2[[#This Row],[date]],"dd-mmm-yyyy")</f>
        <v>06-May-2019</v>
      </c>
    </row>
    <row r="493" spans="1:18" x14ac:dyDescent="0.25">
      <c r="A493" s="27">
        <v>43592</v>
      </c>
      <c r="B493" s="6" t="str">
        <f t="shared" si="39"/>
        <v>07 Tue</v>
      </c>
      <c r="C493" s="6" t="str">
        <f>TEXT(Table2[[#This Row],[date]],"mmm")</f>
        <v>May</v>
      </c>
      <c r="D493" s="30">
        <f>YEAR(Table2[[#This Row],[date]])</f>
        <v>2019</v>
      </c>
      <c r="E493" s="30">
        <v>7222</v>
      </c>
      <c r="F493" s="30">
        <v>3.1494444444444438</v>
      </c>
      <c r="G493" s="30">
        <v>4.819227999999999</v>
      </c>
      <c r="H493" s="30">
        <v>3.1494444444444438</v>
      </c>
      <c r="I493" s="30">
        <v>1.0102777777777781</v>
      </c>
      <c r="J493" s="30">
        <v>3.459028</v>
      </c>
      <c r="K493" s="30">
        <f>Table2[[#This Row],[km]]/Table2[[#This Row],[steps]]*1000*3.28084</f>
        <v>2.1892988080199385</v>
      </c>
      <c r="L493" s="31">
        <f>IF(Table2[[#This Row],[km_walking]]&gt;3,Table2[[#This Row],[km_walking]]/Table2[[#This Row],[hours_walking]],"")</f>
        <v>3.4238385482540545</v>
      </c>
      <c r="M493" s="30">
        <f t="shared" si="40"/>
        <v>0</v>
      </c>
      <c r="N493" s="30">
        <f t="shared" si="36"/>
        <v>0</v>
      </c>
      <c r="O493" s="30">
        <f t="shared" si="38"/>
        <v>0</v>
      </c>
      <c r="P493" s="30">
        <f>IFERROR(IF(Table2[[#This Row],[break]]=0,0,P492+1),1)</f>
        <v>0</v>
      </c>
      <c r="Q493" s="30">
        <f t="shared" si="37"/>
        <v>0</v>
      </c>
      <c r="R493" s="30" t="str">
        <f>TEXT(Table2[[#This Row],[date]],"dd-mmm-yyyy")</f>
        <v>07-May-2019</v>
      </c>
    </row>
    <row r="494" spans="1:18" x14ac:dyDescent="0.25">
      <c r="A494" s="27">
        <v>43593</v>
      </c>
      <c r="B494" s="6" t="str">
        <f t="shared" si="39"/>
        <v>08 Wed</v>
      </c>
      <c r="C494" s="6" t="str">
        <f>TEXT(Table2[[#This Row],[date]],"mmm")</f>
        <v>May</v>
      </c>
      <c r="D494" s="30">
        <f>YEAR(Table2[[#This Row],[date]])</f>
        <v>2019</v>
      </c>
      <c r="E494" s="30">
        <v>13628</v>
      </c>
      <c r="F494" s="30">
        <v>3.4266666666666659</v>
      </c>
      <c r="G494" s="30">
        <v>10.39798</v>
      </c>
      <c r="H494" s="30">
        <v>3.4266666666666659</v>
      </c>
      <c r="I494" s="30">
        <v>2.0038888888888891</v>
      </c>
      <c r="J494" s="30">
        <v>9.6623499999999982</v>
      </c>
      <c r="K494" s="30">
        <f>Table2[[#This Row],[km]]/Table2[[#This Row],[steps]]*1000*3.28084</f>
        <v>2.5032366233636631</v>
      </c>
      <c r="L494" s="31">
        <f>IF(Table2[[#This Row],[km_walking]]&gt;3,Table2[[#This Row],[km_walking]]/Table2[[#This Row],[hours_walking]],"")</f>
        <v>4.8217992791793725</v>
      </c>
      <c r="M494" s="30">
        <f t="shared" si="40"/>
        <v>1</v>
      </c>
      <c r="N494" s="30">
        <f t="shared" si="36"/>
        <v>0</v>
      </c>
      <c r="O494" s="30">
        <f t="shared" si="38"/>
        <v>0</v>
      </c>
      <c r="P494" s="30">
        <f>IFERROR(IF(Table2[[#This Row],[break]]=0,0,P493+1),1)</f>
        <v>0</v>
      </c>
      <c r="Q494" s="30">
        <f t="shared" si="37"/>
        <v>0</v>
      </c>
      <c r="R494" s="30" t="str">
        <f>TEXT(Table2[[#This Row],[date]],"dd-mmm-yyyy")</f>
        <v>08-May-2019</v>
      </c>
    </row>
    <row r="495" spans="1:18" x14ac:dyDescent="0.25">
      <c r="A495" s="27">
        <v>43594</v>
      </c>
      <c r="B495" s="6" t="str">
        <f t="shared" si="39"/>
        <v>09 Thu</v>
      </c>
      <c r="C495" s="6" t="str">
        <f>TEXT(Table2[[#This Row],[date]],"mmm")</f>
        <v>May</v>
      </c>
      <c r="D495" s="30">
        <f>YEAR(Table2[[#This Row],[date]])</f>
        <v>2019</v>
      </c>
      <c r="E495" s="30">
        <v>13263</v>
      </c>
      <c r="F495" s="30">
        <v>2.871666666666667</v>
      </c>
      <c r="G495" s="30">
        <v>9.3924899999999987</v>
      </c>
      <c r="H495" s="30">
        <v>2.871666666666667</v>
      </c>
      <c r="I495" s="30">
        <v>2.0100000000000011</v>
      </c>
      <c r="J495" s="30">
        <v>8.7162500000000005</v>
      </c>
      <c r="K495" s="30">
        <f>Table2[[#This Row],[km]]/Table2[[#This Row],[steps]]*1000*3.28084</f>
        <v>2.323400202940511</v>
      </c>
      <c r="L495" s="31">
        <f>IF(Table2[[#This Row],[km_walking]]&gt;3,Table2[[#This Row],[km_walking]]/Table2[[#This Row],[hours_walking]],"")</f>
        <v>4.3364427860696493</v>
      </c>
      <c r="M495" s="30">
        <f t="shared" si="40"/>
        <v>1</v>
      </c>
      <c r="N495" s="30">
        <f t="shared" si="36"/>
        <v>0</v>
      </c>
      <c r="O495" s="30">
        <f t="shared" si="38"/>
        <v>0</v>
      </c>
      <c r="P495" s="30">
        <f>IFERROR(IF(Table2[[#This Row],[break]]=0,0,P494+1),1)</f>
        <v>0</v>
      </c>
      <c r="Q495" s="30">
        <f t="shared" si="37"/>
        <v>0</v>
      </c>
      <c r="R495" s="30" t="str">
        <f>TEXT(Table2[[#This Row],[date]],"dd-mmm-yyyy")</f>
        <v>09-May-2019</v>
      </c>
    </row>
    <row r="496" spans="1:18" x14ac:dyDescent="0.25">
      <c r="A496" s="27">
        <v>43595</v>
      </c>
      <c r="B496" s="6" t="str">
        <f t="shared" si="39"/>
        <v>10 Fri</v>
      </c>
      <c r="C496" s="6" t="str">
        <f>TEXT(Table2[[#This Row],[date]],"mmm")</f>
        <v>May</v>
      </c>
      <c r="D496" s="30">
        <f>YEAR(Table2[[#This Row],[date]])</f>
        <v>2019</v>
      </c>
      <c r="E496" s="30">
        <v>12599</v>
      </c>
      <c r="F496" s="30">
        <v>2.8727777777777779</v>
      </c>
      <c r="G496" s="30">
        <v>9.2748199999999983</v>
      </c>
      <c r="H496" s="30">
        <v>2.8727777777777779</v>
      </c>
      <c r="I496" s="30">
        <v>1.8411111111111109</v>
      </c>
      <c r="J496" s="30">
        <v>8.6539199999999994</v>
      </c>
      <c r="K496" s="30">
        <f>Table2[[#This Row],[km]]/Table2[[#This Row],[steps]]*1000*3.28084</f>
        <v>2.4152075917771247</v>
      </c>
      <c r="L496" s="31">
        <f>IF(Table2[[#This Row],[km_walking]]&gt;3,Table2[[#This Row],[km_walking]]/Table2[[#This Row],[hours_walking]],"")</f>
        <v>4.7003789981894997</v>
      </c>
      <c r="M496" s="30">
        <f t="shared" si="40"/>
        <v>1</v>
      </c>
      <c r="N496" s="30">
        <f t="shared" si="36"/>
        <v>0</v>
      </c>
      <c r="O496" s="30">
        <f t="shared" si="38"/>
        <v>0</v>
      </c>
      <c r="P496" s="30">
        <f>IFERROR(IF(Table2[[#This Row],[break]]=0,0,P495+1),1)</f>
        <v>0</v>
      </c>
      <c r="Q496" s="30">
        <f t="shared" si="37"/>
        <v>0</v>
      </c>
      <c r="R496" s="30" t="str">
        <f>TEXT(Table2[[#This Row],[date]],"dd-mmm-yyyy")</f>
        <v>10-May-2019</v>
      </c>
    </row>
    <row r="497" spans="1:18" x14ac:dyDescent="0.25">
      <c r="A497" s="27">
        <v>43596</v>
      </c>
      <c r="B497" s="6" t="str">
        <f t="shared" si="39"/>
        <v>11 Sat</v>
      </c>
      <c r="C497" s="6" t="str">
        <f>TEXT(Table2[[#This Row],[date]],"mmm")</f>
        <v>May</v>
      </c>
      <c r="D497" s="30">
        <f>YEAR(Table2[[#This Row],[date]])</f>
        <v>2019</v>
      </c>
      <c r="E497" s="30">
        <v>15147</v>
      </c>
      <c r="F497" s="30">
        <v>5.4672222222222242</v>
      </c>
      <c r="G497" s="30">
        <v>11.564810599999999</v>
      </c>
      <c r="H497" s="30">
        <v>5.4672222222222242</v>
      </c>
      <c r="I497" s="30">
        <v>1.9697222222222219</v>
      </c>
      <c r="J497" s="30">
        <v>8.9719699999999989</v>
      </c>
      <c r="K497" s="30">
        <f>Table2[[#This Row],[km]]/Table2[[#This Row],[steps]]*1000*3.28084</f>
        <v>2.5049378232589952</v>
      </c>
      <c r="L497" s="31">
        <f>IF(Table2[[#This Row],[km_walking]]&gt;3,Table2[[#This Row],[km_walking]]/Table2[[#This Row],[hours_walking]],"")</f>
        <v>4.5549417571569597</v>
      </c>
      <c r="M497" s="30">
        <f t="shared" si="40"/>
        <v>1</v>
      </c>
      <c r="N497" s="30">
        <f t="shared" si="36"/>
        <v>0</v>
      </c>
      <c r="O497" s="30">
        <f t="shared" si="38"/>
        <v>0</v>
      </c>
      <c r="P497" s="30">
        <f>IFERROR(IF(Table2[[#This Row],[break]]=0,0,P496+1),1)</f>
        <v>0</v>
      </c>
      <c r="Q497" s="30">
        <f t="shared" si="37"/>
        <v>0</v>
      </c>
      <c r="R497" s="30" t="str">
        <f>TEXT(Table2[[#This Row],[date]],"dd-mmm-yyyy")</f>
        <v>11-May-2019</v>
      </c>
    </row>
    <row r="498" spans="1:18" x14ac:dyDescent="0.25">
      <c r="A498" s="27">
        <v>43597</v>
      </c>
      <c r="B498" s="6" t="str">
        <f t="shared" si="39"/>
        <v>12 Sun</v>
      </c>
      <c r="C498" s="6" t="str">
        <f>TEXT(Table2[[#This Row],[date]],"mmm")</f>
        <v>May</v>
      </c>
      <c r="D498" s="30">
        <f>YEAR(Table2[[#This Row],[date]])</f>
        <v>2019</v>
      </c>
      <c r="E498" s="30">
        <v>12311</v>
      </c>
      <c r="F498" s="30">
        <v>3.8374999999999999</v>
      </c>
      <c r="G498" s="30">
        <v>9.0317709999999991</v>
      </c>
      <c r="H498" s="30">
        <v>3.8374999999999999</v>
      </c>
      <c r="I498" s="30">
        <v>1.7713888888888889</v>
      </c>
      <c r="J498" s="30">
        <v>7.0798909999999999</v>
      </c>
      <c r="K498" s="30">
        <f>Table2[[#This Row],[km]]/Table2[[#This Row],[steps]]*1000*3.28084</f>
        <v>2.4069365256794732</v>
      </c>
      <c r="L498" s="31">
        <f>IF(Table2[[#This Row],[km_walking]]&gt;3,Table2[[#This Row],[km_walking]]/Table2[[#This Row],[hours_walking]],"")</f>
        <v>3.9968021953896815</v>
      </c>
      <c r="M498" s="30">
        <f t="shared" si="40"/>
        <v>1</v>
      </c>
      <c r="N498" s="30">
        <f t="shared" si="36"/>
        <v>0</v>
      </c>
      <c r="O498" s="30">
        <f t="shared" si="38"/>
        <v>0</v>
      </c>
      <c r="P498" s="30">
        <f>IFERROR(IF(Table2[[#This Row],[break]]=0,0,P497+1),1)</f>
        <v>0</v>
      </c>
      <c r="Q498" s="30">
        <f t="shared" si="37"/>
        <v>0</v>
      </c>
      <c r="R498" s="30" t="str">
        <f>TEXT(Table2[[#This Row],[date]],"dd-mmm-yyyy")</f>
        <v>12-May-2019</v>
      </c>
    </row>
    <row r="499" spans="1:18" x14ac:dyDescent="0.25">
      <c r="A499" s="27">
        <v>43598</v>
      </c>
      <c r="B499" s="6" t="str">
        <f t="shared" si="39"/>
        <v>13 Mon</v>
      </c>
      <c r="C499" s="6" t="str">
        <f>TEXT(Table2[[#This Row],[date]],"mmm")</f>
        <v>May</v>
      </c>
      <c r="D499" s="30">
        <f>YEAR(Table2[[#This Row],[date]])</f>
        <v>2019</v>
      </c>
      <c r="E499" s="30">
        <v>11168</v>
      </c>
      <c r="F499" s="30">
        <v>2.7327777777777782</v>
      </c>
      <c r="G499" s="30">
        <v>7.595345</v>
      </c>
      <c r="H499" s="30">
        <v>2.7327777777777782</v>
      </c>
      <c r="I499" s="30">
        <v>1.8988888888888891</v>
      </c>
      <c r="J499" s="30">
        <v>6.3447649999999989</v>
      </c>
      <c r="K499" s="30">
        <f>Table2[[#This Row],[km]]/Table2[[#This Row],[steps]]*1000*3.28084</f>
        <v>2.2312958174964184</v>
      </c>
      <c r="L499" s="31">
        <f>IF(Table2[[#This Row],[km_walking]]&gt;3,Table2[[#This Row],[km_walking]]/Table2[[#This Row],[hours_walking]],"")</f>
        <v>3.3413039789350489</v>
      </c>
      <c r="M499" s="30">
        <f t="shared" si="40"/>
        <v>1</v>
      </c>
      <c r="N499" s="30">
        <f t="shared" si="36"/>
        <v>0</v>
      </c>
      <c r="O499" s="30">
        <f t="shared" si="38"/>
        <v>0</v>
      </c>
      <c r="P499" s="30">
        <f>IFERROR(IF(Table2[[#This Row],[break]]=0,0,P498+1),1)</f>
        <v>0</v>
      </c>
      <c r="Q499" s="30">
        <f t="shared" si="37"/>
        <v>0</v>
      </c>
      <c r="R499" s="30" t="str">
        <f>TEXT(Table2[[#This Row],[date]],"dd-mmm-yyyy")</f>
        <v>13-May-2019</v>
      </c>
    </row>
    <row r="500" spans="1:18" x14ac:dyDescent="0.25">
      <c r="A500" s="27">
        <v>43599</v>
      </c>
      <c r="B500" s="6" t="str">
        <f t="shared" si="39"/>
        <v>14 Tue</v>
      </c>
      <c r="C500" s="6" t="str">
        <f>TEXT(Table2[[#This Row],[date]],"mmm")</f>
        <v>May</v>
      </c>
      <c r="D500" s="30">
        <f>YEAR(Table2[[#This Row],[date]])</f>
        <v>2019</v>
      </c>
      <c r="E500" s="30">
        <v>14783</v>
      </c>
      <c r="F500" s="30">
        <v>4.4533333333333331</v>
      </c>
      <c r="G500" s="30">
        <v>10.14085</v>
      </c>
      <c r="H500" s="30">
        <v>4.4533333333333331</v>
      </c>
      <c r="I500" s="30">
        <v>1.4947222222222221</v>
      </c>
      <c r="J500" s="30">
        <v>5.5971900000000003</v>
      </c>
      <c r="K500" s="30">
        <f>Table2[[#This Row],[km]]/Table2[[#This Row],[steps]]*1000*3.28084</f>
        <v>2.2505923232090916</v>
      </c>
      <c r="L500" s="31">
        <f>IF(Table2[[#This Row],[km_walking]]&gt;3,Table2[[#This Row],[km_walking]]/Table2[[#This Row],[hours_walking]],"")</f>
        <v>3.7446355695967299</v>
      </c>
      <c r="M500" s="30">
        <f t="shared" si="40"/>
        <v>1</v>
      </c>
      <c r="N500" s="30">
        <f t="shared" si="36"/>
        <v>0</v>
      </c>
      <c r="O500" s="30">
        <f t="shared" si="38"/>
        <v>0</v>
      </c>
      <c r="P500" s="30">
        <f>IFERROR(IF(Table2[[#This Row],[break]]=0,0,P499+1),1)</f>
        <v>0</v>
      </c>
      <c r="Q500" s="30">
        <f t="shared" si="37"/>
        <v>0</v>
      </c>
      <c r="R500" s="30" t="str">
        <f>TEXT(Table2[[#This Row],[date]],"dd-mmm-yyyy")</f>
        <v>14-May-2019</v>
      </c>
    </row>
    <row r="501" spans="1:18" x14ac:dyDescent="0.25">
      <c r="A501" s="27">
        <v>43600</v>
      </c>
      <c r="B501" s="6" t="str">
        <f t="shared" si="39"/>
        <v>15 Wed</v>
      </c>
      <c r="C501" s="6" t="str">
        <f>TEXT(Table2[[#This Row],[date]],"mmm")</f>
        <v>May</v>
      </c>
      <c r="D501" s="30">
        <f>YEAR(Table2[[#This Row],[date]])</f>
        <v>2019</v>
      </c>
      <c r="E501" s="30">
        <v>6339</v>
      </c>
      <c r="F501" s="30">
        <v>2.4305555555555549</v>
      </c>
      <c r="G501" s="30">
        <v>4.6147792999999986</v>
      </c>
      <c r="H501" s="30">
        <v>2.4291666666666658</v>
      </c>
      <c r="I501" s="30">
        <v>0.96694444444444461</v>
      </c>
      <c r="J501" s="30">
        <v>3.2121599999999999</v>
      </c>
      <c r="K501" s="30">
        <f>Table2[[#This Row],[km]]/Table2[[#This Row],[steps]]*1000*3.28084</f>
        <v>2.3884449469335847</v>
      </c>
      <c r="L501" s="31">
        <f>IF(Table2[[#This Row],[km_walking]]&gt;3,Table2[[#This Row],[km_walking]]/Table2[[#This Row],[hours_walking]],"")</f>
        <v>3.3219695489801775</v>
      </c>
      <c r="M501" s="30">
        <f t="shared" si="40"/>
        <v>0</v>
      </c>
      <c r="N501" s="30">
        <f t="shared" si="36"/>
        <v>0</v>
      </c>
      <c r="O501" s="30">
        <f t="shared" si="38"/>
        <v>0</v>
      </c>
      <c r="P501" s="30">
        <f>IFERROR(IF(Table2[[#This Row],[break]]=0,0,P500+1),1)</f>
        <v>0</v>
      </c>
      <c r="Q501" s="30">
        <f t="shared" si="37"/>
        <v>0</v>
      </c>
      <c r="R501" s="30" t="str">
        <f>TEXT(Table2[[#This Row],[date]],"dd-mmm-yyyy")</f>
        <v>15-May-2019</v>
      </c>
    </row>
    <row r="502" spans="1:18" x14ac:dyDescent="0.25">
      <c r="A502" s="27">
        <v>43601</v>
      </c>
      <c r="B502" s="6" t="str">
        <f t="shared" si="39"/>
        <v>16 Thu</v>
      </c>
      <c r="C502" s="6" t="str">
        <f>TEXT(Table2[[#This Row],[date]],"mmm")</f>
        <v>May</v>
      </c>
      <c r="D502" s="30">
        <f>YEAR(Table2[[#This Row],[date]])</f>
        <v>2019</v>
      </c>
      <c r="E502" s="30">
        <v>10829</v>
      </c>
      <c r="F502" s="30">
        <v>3.5511111111111102</v>
      </c>
      <c r="G502" s="30">
        <v>7.7962400000000001</v>
      </c>
      <c r="H502" s="30">
        <v>3.5511111111111102</v>
      </c>
      <c r="I502" s="30">
        <v>1.5541666666666669</v>
      </c>
      <c r="J502" s="30">
        <v>5.943550000000001</v>
      </c>
      <c r="K502" s="30">
        <f>Table2[[#This Row],[km]]/Table2[[#This Row],[steps]]*1000*3.28084</f>
        <v>2.3620109005078951</v>
      </c>
      <c r="L502" s="31">
        <f>IF(Table2[[#This Row],[km_walking]]&gt;3,Table2[[#This Row],[km_walking]]/Table2[[#This Row],[hours_walking]],"")</f>
        <v>3.8242680965147455</v>
      </c>
      <c r="M502" s="30">
        <f t="shared" si="40"/>
        <v>1</v>
      </c>
      <c r="N502" s="30">
        <f t="shared" si="36"/>
        <v>0</v>
      </c>
      <c r="O502" s="30">
        <f t="shared" si="38"/>
        <v>0</v>
      </c>
      <c r="P502" s="30">
        <f>IFERROR(IF(Table2[[#This Row],[break]]=0,0,P501+1),1)</f>
        <v>0</v>
      </c>
      <c r="Q502" s="30">
        <f t="shared" si="37"/>
        <v>0</v>
      </c>
      <c r="R502" s="30" t="str">
        <f>TEXT(Table2[[#This Row],[date]],"dd-mmm-yyyy")</f>
        <v>16-May-2019</v>
      </c>
    </row>
    <row r="503" spans="1:18" x14ac:dyDescent="0.25">
      <c r="A503" s="27">
        <v>43602</v>
      </c>
      <c r="B503" s="6" t="str">
        <f t="shared" si="39"/>
        <v>17 Fri</v>
      </c>
      <c r="C503" s="6" t="str">
        <f>TEXT(Table2[[#This Row],[date]],"mmm")</f>
        <v>May</v>
      </c>
      <c r="D503" s="30">
        <f>YEAR(Table2[[#This Row],[date]])</f>
        <v>2019</v>
      </c>
      <c r="E503" s="30">
        <v>14667</v>
      </c>
      <c r="F503" s="30">
        <v>3.030555555555555</v>
      </c>
      <c r="G503" s="30">
        <v>10.315822000000001</v>
      </c>
      <c r="H503" s="30">
        <v>3.030555555555555</v>
      </c>
      <c r="I503" s="30">
        <v>2.4436111111111121</v>
      </c>
      <c r="J503" s="30">
        <v>9.6502339999999993</v>
      </c>
      <c r="K503" s="30">
        <f>Table2[[#This Row],[km]]/Table2[[#This Row],[steps]]*1000*3.28084</f>
        <v>2.3075312913670145</v>
      </c>
      <c r="L503" s="31">
        <f>IF(Table2[[#This Row],[km_walking]]&gt;3,Table2[[#This Row],[km_walking]]/Table2[[#This Row],[hours_walking]],"")</f>
        <v>3.9491693077185386</v>
      </c>
      <c r="M503" s="30">
        <f t="shared" si="40"/>
        <v>1</v>
      </c>
      <c r="N503" s="30">
        <f t="shared" si="36"/>
        <v>0</v>
      </c>
      <c r="O503" s="30">
        <f t="shared" si="38"/>
        <v>0</v>
      </c>
      <c r="P503" s="30">
        <f>IFERROR(IF(Table2[[#This Row],[break]]=0,0,P502+1),1)</f>
        <v>0</v>
      </c>
      <c r="Q503" s="30">
        <f t="shared" si="37"/>
        <v>0</v>
      </c>
      <c r="R503" s="30" t="str">
        <f>TEXT(Table2[[#This Row],[date]],"dd-mmm-yyyy")</f>
        <v>17-May-2019</v>
      </c>
    </row>
    <row r="504" spans="1:18" x14ac:dyDescent="0.25">
      <c r="A504" s="27">
        <v>43603</v>
      </c>
      <c r="B504" s="6" t="str">
        <f t="shared" si="39"/>
        <v>18 Sat</v>
      </c>
      <c r="C504" s="6" t="str">
        <f>TEXT(Table2[[#This Row],[date]],"mmm")</f>
        <v>May</v>
      </c>
      <c r="D504" s="30">
        <f>YEAR(Table2[[#This Row],[date]])</f>
        <v>2019</v>
      </c>
      <c r="E504" s="30">
        <v>12056</v>
      </c>
      <c r="F504" s="30">
        <v>3.0283333333333329</v>
      </c>
      <c r="G504" s="30">
        <v>8.4248649999999987</v>
      </c>
      <c r="H504" s="30">
        <v>3.0283333333333329</v>
      </c>
      <c r="I504" s="30">
        <v>1.7677777777777779</v>
      </c>
      <c r="J504" s="30">
        <v>6.5199729999999976</v>
      </c>
      <c r="K504" s="30">
        <f>Table2[[#This Row],[km]]/Table2[[#This Row],[steps]]*1000*3.28084</f>
        <v>2.2926869680325144</v>
      </c>
      <c r="L504" s="31">
        <f>IF(Table2[[#This Row],[km_walking]]&gt;3,Table2[[#This Row],[km_walking]]/Table2[[#This Row],[hours_walking]],"")</f>
        <v>3.6882311125078551</v>
      </c>
      <c r="M504" s="30">
        <f t="shared" si="40"/>
        <v>1</v>
      </c>
      <c r="N504" s="30">
        <f t="shared" si="36"/>
        <v>0</v>
      </c>
      <c r="O504" s="30">
        <f t="shared" si="38"/>
        <v>0</v>
      </c>
      <c r="P504" s="30">
        <f>IFERROR(IF(Table2[[#This Row],[break]]=0,0,P503+1),1)</f>
        <v>0</v>
      </c>
      <c r="Q504" s="30">
        <f t="shared" si="37"/>
        <v>0</v>
      </c>
      <c r="R504" s="30" t="str">
        <f>TEXT(Table2[[#This Row],[date]],"dd-mmm-yyyy")</f>
        <v>18-May-2019</v>
      </c>
    </row>
    <row r="505" spans="1:18" x14ac:dyDescent="0.25">
      <c r="A505" s="27">
        <v>43604</v>
      </c>
      <c r="B505" s="6" t="str">
        <f t="shared" si="39"/>
        <v>19 Sun</v>
      </c>
      <c r="C505" s="6" t="str">
        <f>TEXT(Table2[[#This Row],[date]],"mmm")</f>
        <v>May</v>
      </c>
      <c r="D505" s="30">
        <f>YEAR(Table2[[#This Row],[date]])</f>
        <v>2019</v>
      </c>
      <c r="E505" s="30">
        <v>14289</v>
      </c>
      <c r="F505" s="30">
        <v>4.0563888888888879</v>
      </c>
      <c r="G505" s="30">
        <v>10.360965</v>
      </c>
      <c r="H505" s="30">
        <v>4.0563888888888879</v>
      </c>
      <c r="I505" s="30">
        <v>1.8838888888888889</v>
      </c>
      <c r="J505" s="30">
        <v>6.9802150000000003</v>
      </c>
      <c r="K505" s="30">
        <f>Table2[[#This Row],[km]]/Table2[[#This Row],[steps]]*1000*3.28084</f>
        <v>2.378939632626496</v>
      </c>
      <c r="L505" s="31">
        <f>IF(Table2[[#This Row],[km_walking]]&gt;3,Table2[[#This Row],[km_walking]]/Table2[[#This Row],[hours_walking]],"")</f>
        <v>3.7052158655263936</v>
      </c>
      <c r="M505" s="30">
        <f t="shared" si="40"/>
        <v>1</v>
      </c>
      <c r="N505" s="30">
        <f t="shared" si="36"/>
        <v>0</v>
      </c>
      <c r="O505" s="30">
        <f t="shared" si="38"/>
        <v>0</v>
      </c>
      <c r="P505" s="30">
        <f>IFERROR(IF(Table2[[#This Row],[break]]=0,0,P504+1),1)</f>
        <v>0</v>
      </c>
      <c r="Q505" s="30">
        <f t="shared" si="37"/>
        <v>0</v>
      </c>
      <c r="R505" s="30" t="str">
        <f>TEXT(Table2[[#This Row],[date]],"dd-mmm-yyyy")</f>
        <v>19-May-2019</v>
      </c>
    </row>
    <row r="506" spans="1:18" x14ac:dyDescent="0.25">
      <c r="A506" s="27">
        <v>43605</v>
      </c>
      <c r="B506" s="6" t="str">
        <f t="shared" si="39"/>
        <v>20 Mon</v>
      </c>
      <c r="C506" s="6" t="str">
        <f>TEXT(Table2[[#This Row],[date]],"mmm")</f>
        <v>May</v>
      </c>
      <c r="D506" s="30">
        <f>YEAR(Table2[[#This Row],[date]])</f>
        <v>2019</v>
      </c>
      <c r="E506" s="30">
        <v>14138</v>
      </c>
      <c r="F506" s="30">
        <v>3.3138888888888882</v>
      </c>
      <c r="G506" s="30">
        <v>10.189876999999999</v>
      </c>
      <c r="H506" s="30">
        <v>3.3130555555555539</v>
      </c>
      <c r="I506" s="30">
        <v>2.1977777777777781</v>
      </c>
      <c r="J506" s="30">
        <v>8.9825560000000007</v>
      </c>
      <c r="K506" s="30">
        <f>Table2[[#This Row],[km]]/Table2[[#This Row],[steps]]*1000*3.28084</f>
        <v>2.364645356958551</v>
      </c>
      <c r="L506" s="31">
        <f>IF(Table2[[#This Row],[km_walking]]&gt;3,Table2[[#This Row],[km_walking]]/Table2[[#This Row],[hours_walking]],"")</f>
        <v>4.0871083923154696</v>
      </c>
      <c r="M506" s="30">
        <f t="shared" si="40"/>
        <v>1</v>
      </c>
      <c r="N506" s="30">
        <f t="shared" si="36"/>
        <v>0</v>
      </c>
      <c r="O506" s="30">
        <f t="shared" si="38"/>
        <v>0</v>
      </c>
      <c r="P506" s="30">
        <f>IFERROR(IF(Table2[[#This Row],[break]]=0,0,P505+1),1)</f>
        <v>0</v>
      </c>
      <c r="Q506" s="30">
        <f t="shared" si="37"/>
        <v>0</v>
      </c>
      <c r="R506" s="30" t="str">
        <f>TEXT(Table2[[#This Row],[date]],"dd-mmm-yyyy")</f>
        <v>20-May-2019</v>
      </c>
    </row>
    <row r="507" spans="1:18" x14ac:dyDescent="0.25">
      <c r="A507" s="27">
        <v>43606</v>
      </c>
      <c r="B507" s="6" t="str">
        <f t="shared" si="39"/>
        <v>21 Tue</v>
      </c>
      <c r="C507" s="6" t="str">
        <f>TEXT(Table2[[#This Row],[date]],"mmm")</f>
        <v>May</v>
      </c>
      <c r="D507" s="30">
        <f>YEAR(Table2[[#This Row],[date]])</f>
        <v>2019</v>
      </c>
      <c r="E507" s="30">
        <v>8166</v>
      </c>
      <c r="F507" s="30">
        <v>2.0469444444444451</v>
      </c>
      <c r="G507" s="30">
        <v>5.684540000000001</v>
      </c>
      <c r="H507" s="30">
        <v>2.0469444444444451</v>
      </c>
      <c r="I507" s="30">
        <v>1.193611111111111</v>
      </c>
      <c r="J507" s="30">
        <v>4.587530000000001</v>
      </c>
      <c r="K507" s="30">
        <f>Table2[[#This Row],[km]]/Table2[[#This Row],[steps]]*1000*3.28084</f>
        <v>2.2838680153808477</v>
      </c>
      <c r="L507" s="31">
        <f>IF(Table2[[#This Row],[km_walking]]&gt;3,Table2[[#This Row],[km_walking]]/Table2[[#This Row],[hours_walking]],"")</f>
        <v>3.8434042355131499</v>
      </c>
      <c r="M507" s="30">
        <f t="shared" si="40"/>
        <v>0</v>
      </c>
      <c r="N507" s="30">
        <f t="shared" si="36"/>
        <v>0</v>
      </c>
      <c r="O507" s="30">
        <f t="shared" si="38"/>
        <v>0</v>
      </c>
      <c r="P507" s="30">
        <f>IFERROR(IF(Table2[[#This Row],[break]]=0,0,P506+1),1)</f>
        <v>0</v>
      </c>
      <c r="Q507" s="30">
        <f t="shared" si="37"/>
        <v>0</v>
      </c>
      <c r="R507" s="30" t="str">
        <f>TEXT(Table2[[#This Row],[date]],"dd-mmm-yyyy")</f>
        <v>21-May-2019</v>
      </c>
    </row>
    <row r="508" spans="1:18" x14ac:dyDescent="0.25">
      <c r="A508" s="27">
        <v>43607</v>
      </c>
      <c r="B508" s="6" t="str">
        <f t="shared" si="39"/>
        <v>22 Wed</v>
      </c>
      <c r="C508" s="6" t="str">
        <f>TEXT(Table2[[#This Row],[date]],"mmm")</f>
        <v>May</v>
      </c>
      <c r="D508" s="30">
        <f>YEAR(Table2[[#This Row],[date]])</f>
        <v>2019</v>
      </c>
      <c r="E508" s="30">
        <v>8437</v>
      </c>
      <c r="F508" s="30">
        <v>1.9975000000000001</v>
      </c>
      <c r="G508" s="30">
        <v>6.1058500000000002</v>
      </c>
      <c r="H508" s="30">
        <v>1.9975000000000001</v>
      </c>
      <c r="I508" s="30">
        <v>1.3166666666666671</v>
      </c>
      <c r="J508" s="30">
        <v>5.6096100000000009</v>
      </c>
      <c r="K508" s="30">
        <f>Table2[[#This Row],[km]]/Table2[[#This Row],[steps]]*1000*3.28084</f>
        <v>2.3743412248429538</v>
      </c>
      <c r="L508" s="31">
        <f>IF(Table2[[#This Row],[km_walking]]&gt;3,Table2[[#This Row],[km_walking]]/Table2[[#This Row],[hours_walking]],"")</f>
        <v>4.2604632911392395</v>
      </c>
      <c r="M508" s="30">
        <f t="shared" si="40"/>
        <v>0</v>
      </c>
      <c r="N508" s="30">
        <f t="shared" si="36"/>
        <v>0</v>
      </c>
      <c r="O508" s="30">
        <f t="shared" si="38"/>
        <v>0</v>
      </c>
      <c r="P508" s="30">
        <f>IFERROR(IF(Table2[[#This Row],[break]]=0,0,P507+1),1)</f>
        <v>0</v>
      </c>
      <c r="Q508" s="30">
        <f t="shared" si="37"/>
        <v>0</v>
      </c>
      <c r="R508" s="30" t="str">
        <f>TEXT(Table2[[#This Row],[date]],"dd-mmm-yyyy")</f>
        <v>22-May-2019</v>
      </c>
    </row>
    <row r="509" spans="1:18" x14ac:dyDescent="0.25">
      <c r="A509" s="27">
        <v>43608</v>
      </c>
      <c r="B509" s="6" t="str">
        <f t="shared" si="39"/>
        <v>23 Thu</v>
      </c>
      <c r="C509" s="6" t="str">
        <f>TEXT(Table2[[#This Row],[date]],"mmm")</f>
        <v>May</v>
      </c>
      <c r="D509" s="30">
        <f>YEAR(Table2[[#This Row],[date]])</f>
        <v>2019</v>
      </c>
      <c r="E509" s="30">
        <v>12415</v>
      </c>
      <c r="F509" s="30">
        <v>5.2711111111111109</v>
      </c>
      <c r="G509" s="30">
        <v>8.206170000000002</v>
      </c>
      <c r="H509" s="30">
        <v>5.2711111111111109</v>
      </c>
      <c r="I509" s="30">
        <v>1.3527777777777781</v>
      </c>
      <c r="J509" s="30">
        <v>5.2646700000000006</v>
      </c>
      <c r="K509" s="30">
        <f>Table2[[#This Row],[km]]/Table2[[#This Row],[steps]]*1000*3.28084</f>
        <v>2.1685969216915031</v>
      </c>
      <c r="L509" s="31">
        <f>IF(Table2[[#This Row],[km_walking]]&gt;3,Table2[[#This Row],[km_walking]]/Table2[[#This Row],[hours_walking]],"")</f>
        <v>3.8917478439425048</v>
      </c>
      <c r="M509" s="30">
        <f t="shared" si="40"/>
        <v>1</v>
      </c>
      <c r="N509" s="30">
        <f t="shared" si="36"/>
        <v>0</v>
      </c>
      <c r="O509" s="30">
        <f t="shared" si="38"/>
        <v>0</v>
      </c>
      <c r="P509" s="30">
        <f>IFERROR(IF(Table2[[#This Row],[break]]=0,0,P508+1),1)</f>
        <v>0</v>
      </c>
      <c r="Q509" s="30">
        <f t="shared" si="37"/>
        <v>0</v>
      </c>
      <c r="R509" s="30" t="str">
        <f>TEXT(Table2[[#This Row],[date]],"dd-mmm-yyyy")</f>
        <v>23-May-2019</v>
      </c>
    </row>
    <row r="510" spans="1:18" x14ac:dyDescent="0.25">
      <c r="A510" s="27">
        <v>43609</v>
      </c>
      <c r="B510" s="6" t="str">
        <f t="shared" si="39"/>
        <v>24 Fri</v>
      </c>
      <c r="C510" s="6" t="str">
        <f>TEXT(Table2[[#This Row],[date]],"mmm")</f>
        <v>May</v>
      </c>
      <c r="D510" s="30">
        <f>YEAR(Table2[[#This Row],[date]])</f>
        <v>2019</v>
      </c>
      <c r="E510" s="30">
        <v>15663</v>
      </c>
      <c r="F510" s="30">
        <v>3.923888888888889</v>
      </c>
      <c r="G510" s="30">
        <v>10.83788</v>
      </c>
      <c r="H510" s="30">
        <v>3.923888888888889</v>
      </c>
      <c r="I510" s="30">
        <v>2.1627777777777779</v>
      </c>
      <c r="J510" s="30">
        <v>9.2853100000000008</v>
      </c>
      <c r="K510" s="30">
        <f>Table2[[#This Row],[km]]/Table2[[#This Row],[steps]]*1000*3.28084</f>
        <v>2.2701494106620701</v>
      </c>
      <c r="L510" s="31">
        <f>IF(Table2[[#This Row],[km_walking]]&gt;3,Table2[[#This Row],[km_walking]]/Table2[[#This Row],[hours_walking]],"")</f>
        <v>4.2932334960184946</v>
      </c>
      <c r="M510" s="30">
        <f t="shared" si="40"/>
        <v>1</v>
      </c>
      <c r="N510" s="30">
        <f t="shared" si="36"/>
        <v>0</v>
      </c>
      <c r="O510" s="30">
        <f t="shared" si="38"/>
        <v>0</v>
      </c>
      <c r="P510" s="30">
        <f>IFERROR(IF(Table2[[#This Row],[break]]=0,0,P509+1),1)</f>
        <v>0</v>
      </c>
      <c r="Q510" s="30">
        <f t="shared" si="37"/>
        <v>0</v>
      </c>
      <c r="R510" s="30" t="str">
        <f>TEXT(Table2[[#This Row],[date]],"dd-mmm-yyyy")</f>
        <v>24-May-2019</v>
      </c>
    </row>
    <row r="511" spans="1:18" x14ac:dyDescent="0.25">
      <c r="A511" s="27">
        <v>43610</v>
      </c>
      <c r="B511" s="6" t="str">
        <f t="shared" si="39"/>
        <v>25 Sat</v>
      </c>
      <c r="C511" s="6" t="str">
        <f>TEXT(Table2[[#This Row],[date]],"mmm")</f>
        <v>May</v>
      </c>
      <c r="D511" s="30">
        <f>YEAR(Table2[[#This Row],[date]])</f>
        <v>2019</v>
      </c>
      <c r="E511" s="30">
        <v>11532</v>
      </c>
      <c r="F511" s="30">
        <v>2.6372222222222228</v>
      </c>
      <c r="G511" s="30">
        <v>9.3842600000000012</v>
      </c>
      <c r="H511" s="30">
        <v>2.6372222222222228</v>
      </c>
      <c r="I511" s="30">
        <v>1.62</v>
      </c>
      <c r="J511" s="30">
        <v>8.292130000000002</v>
      </c>
      <c r="K511" s="30">
        <f>Table2[[#This Row],[km]]/Table2[[#This Row],[steps]]*1000*3.28084</f>
        <v>2.669810577384669</v>
      </c>
      <c r="L511" s="31">
        <f>IF(Table2[[#This Row],[km_walking]]&gt;3,Table2[[#This Row],[km_walking]]/Table2[[#This Row],[hours_walking]],"")</f>
        <v>5.1185987654320995</v>
      </c>
      <c r="M511" s="30">
        <f t="shared" si="40"/>
        <v>1</v>
      </c>
      <c r="N511" s="30">
        <f t="shared" si="36"/>
        <v>0</v>
      </c>
      <c r="O511" s="30">
        <f t="shared" si="38"/>
        <v>0</v>
      </c>
      <c r="P511" s="30">
        <f>IFERROR(IF(Table2[[#This Row],[break]]=0,0,P510+1),1)</f>
        <v>0</v>
      </c>
      <c r="Q511" s="30">
        <f t="shared" si="37"/>
        <v>1</v>
      </c>
      <c r="R511" s="30" t="str">
        <f>TEXT(Table2[[#This Row],[date]],"dd-mmm-yyyy")</f>
        <v>25-May-2019</v>
      </c>
    </row>
    <row r="512" spans="1:18" x14ac:dyDescent="0.25">
      <c r="A512" s="27">
        <v>43611</v>
      </c>
      <c r="B512" s="6" t="str">
        <f t="shared" si="39"/>
        <v>26 Sun</v>
      </c>
      <c r="C512" s="6" t="str">
        <f>TEXT(Table2[[#This Row],[date]],"mmm")</f>
        <v>May</v>
      </c>
      <c r="D512" s="30">
        <f>YEAR(Table2[[#This Row],[date]])</f>
        <v>2019</v>
      </c>
      <c r="E512" s="30">
        <v>15189</v>
      </c>
      <c r="F512" s="30">
        <v>4.301388888888888</v>
      </c>
      <c r="G512" s="30">
        <v>11.384081999999999</v>
      </c>
      <c r="H512" s="30">
        <v>4.1394444444444431</v>
      </c>
      <c r="I512" s="30">
        <v>2.0005555555555561</v>
      </c>
      <c r="J512" s="30">
        <v>9.1937420000000003</v>
      </c>
      <c r="K512" s="30">
        <f>Table2[[#This Row],[km]]/Table2[[#This Row],[steps]]*1000*3.28084</f>
        <v>2.4589737039225752</v>
      </c>
      <c r="L512" s="31">
        <f>IF(Table2[[#This Row],[km_walking]]&gt;3,Table2[[#This Row],[km_walking]]/Table2[[#This Row],[hours_walking]],"")</f>
        <v>4.5955944459872251</v>
      </c>
      <c r="M512" s="30">
        <f t="shared" si="40"/>
        <v>1</v>
      </c>
      <c r="N512" s="30">
        <f t="shared" si="36"/>
        <v>0</v>
      </c>
      <c r="O512" s="30">
        <f t="shared" si="38"/>
        <v>0</v>
      </c>
      <c r="P512" s="30">
        <f>IFERROR(IF(Table2[[#This Row],[break]]=0,0,P511+1),1)</f>
        <v>0</v>
      </c>
      <c r="Q512" s="30">
        <f t="shared" si="37"/>
        <v>0</v>
      </c>
      <c r="R512" s="30" t="str">
        <f>TEXT(Table2[[#This Row],[date]],"dd-mmm-yyyy")</f>
        <v>26-May-2019</v>
      </c>
    </row>
    <row r="513" spans="1:18" x14ac:dyDescent="0.25">
      <c r="A513" s="27">
        <v>43612</v>
      </c>
      <c r="B513" s="6" t="str">
        <f t="shared" si="39"/>
        <v>27 Mon</v>
      </c>
      <c r="C513" s="6" t="str">
        <f>TEXT(Table2[[#This Row],[date]],"mmm")</f>
        <v>May</v>
      </c>
      <c r="D513" s="30">
        <f>YEAR(Table2[[#This Row],[date]])</f>
        <v>2019</v>
      </c>
      <c r="E513" s="30">
        <v>16301</v>
      </c>
      <c r="F513" s="30">
        <v>3.6647222222222222</v>
      </c>
      <c r="G513" s="30">
        <v>12.0228</v>
      </c>
      <c r="H513" s="30">
        <v>3.6647222222222222</v>
      </c>
      <c r="I513" s="30">
        <v>2.3233333333333328</v>
      </c>
      <c r="J513" s="30">
        <v>10.602474000000001</v>
      </c>
      <c r="K513" s="30">
        <f>Table2[[#This Row],[km]]/Table2[[#This Row],[steps]]*1000*3.28084</f>
        <v>2.4197830287712412</v>
      </c>
      <c r="L513" s="31">
        <f>IF(Table2[[#This Row],[km_walking]]&gt;3,Table2[[#This Row],[km_walking]]/Table2[[#This Row],[hours_walking]],"")</f>
        <v>4.5634751793400303</v>
      </c>
      <c r="M513" s="30">
        <f t="shared" si="40"/>
        <v>1</v>
      </c>
      <c r="N513" s="30">
        <f t="shared" si="36"/>
        <v>0</v>
      </c>
      <c r="O513" s="30">
        <f t="shared" si="38"/>
        <v>0</v>
      </c>
      <c r="P513" s="30">
        <f>IFERROR(IF(Table2[[#This Row],[break]]=0,0,P512+1),1)</f>
        <v>0</v>
      </c>
      <c r="Q513" s="30">
        <f t="shared" si="37"/>
        <v>0</v>
      </c>
      <c r="R513" s="30" t="str">
        <f>TEXT(Table2[[#This Row],[date]],"dd-mmm-yyyy")</f>
        <v>27-May-2019</v>
      </c>
    </row>
    <row r="514" spans="1:18" x14ac:dyDescent="0.25">
      <c r="A514" s="27">
        <v>43613</v>
      </c>
      <c r="B514" s="6" t="str">
        <f t="shared" si="39"/>
        <v>28 Tue</v>
      </c>
      <c r="C514" s="6" t="str">
        <f>TEXT(Table2[[#This Row],[date]],"mmm")</f>
        <v>May</v>
      </c>
      <c r="D514" s="30">
        <f>YEAR(Table2[[#This Row],[date]])</f>
        <v>2019</v>
      </c>
      <c r="E514" s="30">
        <v>5682</v>
      </c>
      <c r="F514" s="30">
        <v>1.8274999999999999</v>
      </c>
      <c r="G514" s="30">
        <v>4.2664799999999996</v>
      </c>
      <c r="H514" s="30">
        <v>1.8274999999999999</v>
      </c>
      <c r="I514" s="30">
        <v>0.83777777777777773</v>
      </c>
      <c r="J514" s="30">
        <v>3.7805499999999999</v>
      </c>
      <c r="K514" s="30">
        <f>Table2[[#This Row],[km]]/Table2[[#This Row],[steps]]*1000*3.28084</f>
        <v>2.463505498627244</v>
      </c>
      <c r="L514" s="31">
        <f>IF(Table2[[#This Row],[km_walking]]&gt;3,Table2[[#This Row],[km_walking]]/Table2[[#This Row],[hours_walking]],"")</f>
        <v>4.5125928381962863</v>
      </c>
      <c r="M514" s="30">
        <f t="shared" si="40"/>
        <v>0</v>
      </c>
      <c r="N514" s="30">
        <f t="shared" ref="N514:N577" si="41">IF(E514&gt;=20000,1,0)</f>
        <v>0</v>
      </c>
      <c r="O514" s="30">
        <f t="shared" si="38"/>
        <v>0</v>
      </c>
      <c r="P514" s="30">
        <f>IFERROR(IF(Table2[[#This Row],[break]]=0,0,P513+1),1)</f>
        <v>0</v>
      </c>
      <c r="Q514" s="30">
        <f t="shared" ref="Q514:Q577" si="42">IFERROR(IF(J514/I514&gt;5,1,0),0)</f>
        <v>0</v>
      </c>
      <c r="R514" s="30" t="str">
        <f>TEXT(Table2[[#This Row],[date]],"dd-mmm-yyyy")</f>
        <v>28-May-2019</v>
      </c>
    </row>
    <row r="515" spans="1:18" x14ac:dyDescent="0.25">
      <c r="A515" s="27">
        <v>43614</v>
      </c>
      <c r="B515" s="6" t="str">
        <f t="shared" si="39"/>
        <v>29 Wed</v>
      </c>
      <c r="C515" s="6" t="str">
        <f>TEXT(Table2[[#This Row],[date]],"mmm")</f>
        <v>May</v>
      </c>
      <c r="D515" s="30">
        <f>YEAR(Table2[[#This Row],[date]])</f>
        <v>2019</v>
      </c>
      <c r="E515" s="30">
        <v>7574</v>
      </c>
      <c r="F515" s="30">
        <v>3.2938888888888891</v>
      </c>
      <c r="G515" s="30">
        <v>5.7382520000000019</v>
      </c>
      <c r="H515" s="30">
        <v>3.2938888888888891</v>
      </c>
      <c r="I515" s="30">
        <v>0.83749999999999991</v>
      </c>
      <c r="J515" s="30">
        <v>4.0283749999999996</v>
      </c>
      <c r="K515" s="30">
        <f>Table2[[#This Row],[km]]/Table2[[#This Row],[steps]]*1000*3.28084</f>
        <v>2.4856465132928447</v>
      </c>
      <c r="L515" s="31">
        <f>IF(Table2[[#This Row],[km_walking]]&gt;3,Table2[[#This Row],[km_walking]]/Table2[[#This Row],[hours_walking]],"")</f>
        <v>4.8099999999999996</v>
      </c>
      <c r="M515" s="30">
        <f t="shared" si="40"/>
        <v>0</v>
      </c>
      <c r="N515" s="30">
        <f t="shared" si="41"/>
        <v>0</v>
      </c>
      <c r="O515" s="30">
        <f t="shared" si="38"/>
        <v>0</v>
      </c>
      <c r="P515" s="30">
        <f>IFERROR(IF(Table2[[#This Row],[break]]=0,0,P514+1),1)</f>
        <v>0</v>
      </c>
      <c r="Q515" s="30">
        <f t="shared" si="42"/>
        <v>0</v>
      </c>
      <c r="R515" s="30" t="str">
        <f>TEXT(Table2[[#This Row],[date]],"dd-mmm-yyyy")</f>
        <v>29-May-2019</v>
      </c>
    </row>
    <row r="516" spans="1:18" x14ac:dyDescent="0.25">
      <c r="A516" s="27">
        <v>43615</v>
      </c>
      <c r="B516" s="6" t="str">
        <f t="shared" si="39"/>
        <v>30 Thu</v>
      </c>
      <c r="C516" s="6" t="str">
        <f>TEXT(Table2[[#This Row],[date]],"mmm")</f>
        <v>May</v>
      </c>
      <c r="D516" s="30">
        <f>YEAR(Table2[[#This Row],[date]])</f>
        <v>2019</v>
      </c>
      <c r="E516" s="30">
        <v>12480</v>
      </c>
      <c r="F516" s="30">
        <v>5.1158333333333328</v>
      </c>
      <c r="G516" s="30">
        <v>8.811913999999998</v>
      </c>
      <c r="H516" s="30">
        <v>5.1158333333333328</v>
      </c>
      <c r="I516" s="30">
        <v>1.1913888888888891</v>
      </c>
      <c r="J516" s="30">
        <v>4.75366</v>
      </c>
      <c r="K516" s="30">
        <f>Table2[[#This Row],[km]]/Table2[[#This Row],[steps]]*1000*3.28084</f>
        <v>2.3165448660064096</v>
      </c>
      <c r="L516" s="31">
        <f>IF(Table2[[#This Row],[km_walking]]&gt;3,Table2[[#This Row],[km_walking]]/Table2[[#This Row],[hours_walking]],"")</f>
        <v>3.9900153882023774</v>
      </c>
      <c r="M516" s="30">
        <f t="shared" si="40"/>
        <v>1</v>
      </c>
      <c r="N516" s="30">
        <f t="shared" si="41"/>
        <v>0</v>
      </c>
      <c r="O516" s="30">
        <f t="shared" si="38"/>
        <v>0</v>
      </c>
      <c r="P516" s="30">
        <f>IFERROR(IF(Table2[[#This Row],[break]]=0,0,P515+1),1)</f>
        <v>0</v>
      </c>
      <c r="Q516" s="30">
        <f t="shared" si="42"/>
        <v>0</v>
      </c>
      <c r="R516" s="30" t="str">
        <f>TEXT(Table2[[#This Row],[date]],"dd-mmm-yyyy")</f>
        <v>30-May-2019</v>
      </c>
    </row>
    <row r="517" spans="1:18" x14ac:dyDescent="0.25">
      <c r="A517" s="27">
        <v>43616</v>
      </c>
      <c r="B517" s="6" t="str">
        <f t="shared" si="39"/>
        <v>31 Fri</v>
      </c>
      <c r="C517" s="6" t="str">
        <f>TEXT(Table2[[#This Row],[date]],"mmm")</f>
        <v>May</v>
      </c>
      <c r="D517" s="30">
        <f>YEAR(Table2[[#This Row],[date]])</f>
        <v>2019</v>
      </c>
      <c r="E517" s="30">
        <v>5968</v>
      </c>
      <c r="F517" s="30">
        <v>2.1658333333333331</v>
      </c>
      <c r="G517" s="30">
        <v>4.2685880000000003</v>
      </c>
      <c r="H517" s="30">
        <v>2.1658333333333331</v>
      </c>
      <c r="I517" s="30">
        <v>0.91916666666666669</v>
      </c>
      <c r="J517" s="30">
        <v>3.3616480000000002</v>
      </c>
      <c r="K517" s="30">
        <f>Table2[[#This Row],[km]]/Table2[[#This Row],[steps]]*1000*3.28084</f>
        <v>2.3466076162734586</v>
      </c>
      <c r="L517" s="31">
        <f>IF(Table2[[#This Row],[km_walking]]&gt;3,Table2[[#This Row],[km_walking]]/Table2[[#This Row],[hours_walking]],"")</f>
        <v>3.6572779691749773</v>
      </c>
      <c r="M517" s="30">
        <f t="shared" si="40"/>
        <v>0</v>
      </c>
      <c r="N517" s="30">
        <f t="shared" si="41"/>
        <v>0</v>
      </c>
      <c r="O517" s="30">
        <f t="shared" si="38"/>
        <v>0</v>
      </c>
      <c r="P517" s="30">
        <f>IFERROR(IF(Table2[[#This Row],[break]]=0,0,P516+1),1)</f>
        <v>0</v>
      </c>
      <c r="Q517" s="30">
        <f t="shared" si="42"/>
        <v>0</v>
      </c>
      <c r="R517" s="30" t="str">
        <f>TEXT(Table2[[#This Row],[date]],"dd-mmm-yyyy")</f>
        <v>31-May-2019</v>
      </c>
    </row>
    <row r="518" spans="1:18" x14ac:dyDescent="0.25">
      <c r="A518" s="27">
        <v>43617</v>
      </c>
      <c r="B518" s="6" t="str">
        <f t="shared" si="39"/>
        <v>01 Sat</v>
      </c>
      <c r="C518" s="6" t="str">
        <f>TEXT(Table2[[#This Row],[date]],"mmm")</f>
        <v>Jun</v>
      </c>
      <c r="D518" s="30">
        <f>YEAR(Table2[[#This Row],[date]])</f>
        <v>2019</v>
      </c>
      <c r="E518" s="30">
        <v>11273</v>
      </c>
      <c r="F518" s="30">
        <v>2.576388888888888</v>
      </c>
      <c r="G518" s="30">
        <v>8.7092000000000009</v>
      </c>
      <c r="H518" s="30">
        <v>2.576388888888888</v>
      </c>
      <c r="I518" s="30">
        <v>1.494444444444444</v>
      </c>
      <c r="J518" s="30">
        <v>7.6119899999999996</v>
      </c>
      <c r="K518" s="30">
        <f>Table2[[#This Row],[km]]/Table2[[#This Row],[steps]]*1000*3.28084</f>
        <v>2.5346839109376389</v>
      </c>
      <c r="L518" s="31">
        <f>IF(Table2[[#This Row],[km_walking]]&gt;3,Table2[[#This Row],[km_walking]]/Table2[[#This Row],[hours_walking]],"")</f>
        <v>5.0935249070631983</v>
      </c>
      <c r="M518" s="30">
        <f t="shared" si="40"/>
        <v>1</v>
      </c>
      <c r="N518" s="30">
        <f t="shared" si="41"/>
        <v>0</v>
      </c>
      <c r="O518" s="30">
        <f t="shared" ref="O518:O581" si="43">IF(E518&lt;3000,1,0)</f>
        <v>0</v>
      </c>
      <c r="P518" s="30">
        <f>IFERROR(IF(Table2[[#This Row],[break]]=0,0,P517+1),1)</f>
        <v>0</v>
      </c>
      <c r="Q518" s="30">
        <f t="shared" si="42"/>
        <v>1</v>
      </c>
      <c r="R518" s="30" t="str">
        <f>TEXT(Table2[[#This Row],[date]],"dd-mmm-yyyy")</f>
        <v>01-Jun-2019</v>
      </c>
    </row>
    <row r="519" spans="1:18" x14ac:dyDescent="0.25">
      <c r="A519" s="27">
        <v>43618</v>
      </c>
      <c r="B519" s="6" t="str">
        <f t="shared" ref="B519:B582" si="44">TEXT(A519,"dd ddd")</f>
        <v>02 Sun</v>
      </c>
      <c r="C519" s="6" t="str">
        <f>TEXT(Table2[[#This Row],[date]],"mmm")</f>
        <v>Jun</v>
      </c>
      <c r="D519" s="30">
        <f>YEAR(Table2[[#This Row],[date]])</f>
        <v>2019</v>
      </c>
      <c r="E519" s="30">
        <v>16721</v>
      </c>
      <c r="F519" s="30">
        <v>3.9925000000000002</v>
      </c>
      <c r="G519" s="30">
        <v>11.9924</v>
      </c>
      <c r="H519" s="30">
        <v>3.9925000000000002</v>
      </c>
      <c r="I519" s="30">
        <v>2.1519444444444451</v>
      </c>
      <c r="J519" s="30">
        <v>9.5309600000000003</v>
      </c>
      <c r="K519" s="30">
        <f>Table2[[#This Row],[km]]/Table2[[#This Row],[steps]]*1000*3.28084</f>
        <v>2.3530378336223912</v>
      </c>
      <c r="L519" s="31">
        <f>IF(Table2[[#This Row],[km_walking]]&gt;3,Table2[[#This Row],[km_walking]]/Table2[[#This Row],[hours_walking]],"")</f>
        <v>4.4289990964244215</v>
      </c>
      <c r="M519" s="30">
        <f t="shared" ref="M519:M582" si="45">IF(E519&gt;=10000,1,0)</f>
        <v>1</v>
      </c>
      <c r="N519" s="30">
        <f t="shared" si="41"/>
        <v>0</v>
      </c>
      <c r="O519" s="30">
        <f t="shared" si="43"/>
        <v>0</v>
      </c>
      <c r="P519" s="30">
        <f>IFERROR(IF(Table2[[#This Row],[break]]=0,0,P518+1),1)</f>
        <v>0</v>
      </c>
      <c r="Q519" s="30">
        <f t="shared" si="42"/>
        <v>0</v>
      </c>
      <c r="R519" s="30" t="str">
        <f>TEXT(Table2[[#This Row],[date]],"dd-mmm-yyyy")</f>
        <v>02-Jun-2019</v>
      </c>
    </row>
    <row r="520" spans="1:18" x14ac:dyDescent="0.25">
      <c r="A520" s="27">
        <v>43619</v>
      </c>
      <c r="B520" s="6" t="str">
        <f t="shared" si="44"/>
        <v>03 Mon</v>
      </c>
      <c r="C520" s="6" t="str">
        <f>TEXT(Table2[[#This Row],[date]],"mmm")</f>
        <v>Jun</v>
      </c>
      <c r="D520" s="30">
        <f>YEAR(Table2[[#This Row],[date]])</f>
        <v>2019</v>
      </c>
      <c r="E520" s="30">
        <v>7603</v>
      </c>
      <c r="F520" s="30">
        <v>3.1030555555555548</v>
      </c>
      <c r="G520" s="30">
        <v>5.2005249999999998</v>
      </c>
      <c r="H520" s="30">
        <v>3.1030555555555548</v>
      </c>
      <c r="I520" s="30">
        <v>0.96500000000000008</v>
      </c>
      <c r="J520" s="30">
        <v>3.53756</v>
      </c>
      <c r="K520" s="30">
        <f>Table2[[#This Row],[km]]/Table2[[#This Row],[steps]]*1000*3.28084</f>
        <v>2.2441260608970146</v>
      </c>
      <c r="L520" s="31">
        <f>IF(Table2[[#This Row],[km_walking]]&gt;3,Table2[[#This Row],[km_walking]]/Table2[[#This Row],[hours_walking]],"")</f>
        <v>3.6658652849740929</v>
      </c>
      <c r="M520" s="30">
        <f t="shared" si="45"/>
        <v>0</v>
      </c>
      <c r="N520" s="30">
        <f t="shared" si="41"/>
        <v>0</v>
      </c>
      <c r="O520" s="30">
        <f t="shared" si="43"/>
        <v>0</v>
      </c>
      <c r="P520" s="30">
        <f>IFERROR(IF(Table2[[#This Row],[break]]=0,0,P519+1),1)</f>
        <v>0</v>
      </c>
      <c r="Q520" s="30">
        <f t="shared" si="42"/>
        <v>0</v>
      </c>
      <c r="R520" s="30" t="str">
        <f>TEXT(Table2[[#This Row],[date]],"dd-mmm-yyyy")</f>
        <v>03-Jun-2019</v>
      </c>
    </row>
    <row r="521" spans="1:18" x14ac:dyDescent="0.25">
      <c r="A521" s="27">
        <v>43620</v>
      </c>
      <c r="B521" s="6" t="str">
        <f t="shared" si="44"/>
        <v>04 Tue</v>
      </c>
      <c r="C521" s="6" t="str">
        <f>TEXT(Table2[[#This Row],[date]],"mmm")</f>
        <v>Jun</v>
      </c>
      <c r="D521" s="30">
        <f>YEAR(Table2[[#This Row],[date]])</f>
        <v>2019</v>
      </c>
      <c r="E521" s="30">
        <v>11100</v>
      </c>
      <c r="F521" s="30">
        <v>3.9813888888888869</v>
      </c>
      <c r="G521" s="30">
        <v>8.7913300000000003</v>
      </c>
      <c r="H521" s="30">
        <v>3.9813888888888869</v>
      </c>
      <c r="I521" s="30">
        <v>1.466388888888889</v>
      </c>
      <c r="J521" s="30">
        <v>7.0652100000000004</v>
      </c>
      <c r="K521" s="30">
        <f>Table2[[#This Row],[km]]/Table2[[#This Row],[steps]]*1000*3.28084</f>
        <v>2.5984637042522523</v>
      </c>
      <c r="L521" s="31">
        <f>IF(Table2[[#This Row],[km_walking]]&gt;3,Table2[[#This Row],[km_walking]]/Table2[[#This Row],[hours_walking]],"")</f>
        <v>4.8181011555218793</v>
      </c>
      <c r="M521" s="30">
        <f t="shared" si="45"/>
        <v>1</v>
      </c>
      <c r="N521" s="30">
        <f t="shared" si="41"/>
        <v>0</v>
      </c>
      <c r="O521" s="30">
        <f t="shared" si="43"/>
        <v>0</v>
      </c>
      <c r="P521" s="30">
        <f>IFERROR(IF(Table2[[#This Row],[break]]=0,0,P520+1),1)</f>
        <v>0</v>
      </c>
      <c r="Q521" s="30">
        <f t="shared" si="42"/>
        <v>0</v>
      </c>
      <c r="R521" s="30" t="str">
        <f>TEXT(Table2[[#This Row],[date]],"dd-mmm-yyyy")</f>
        <v>04-Jun-2019</v>
      </c>
    </row>
    <row r="522" spans="1:18" x14ac:dyDescent="0.25">
      <c r="A522" s="27">
        <v>43621</v>
      </c>
      <c r="B522" s="6" t="str">
        <f t="shared" si="44"/>
        <v>05 Wed</v>
      </c>
      <c r="C522" s="6" t="str">
        <f>TEXT(Table2[[#This Row],[date]],"mmm")</f>
        <v>Jun</v>
      </c>
      <c r="D522" s="30">
        <f>YEAR(Table2[[#This Row],[date]])</f>
        <v>2019</v>
      </c>
      <c r="E522" s="30">
        <v>2832</v>
      </c>
      <c r="F522" s="30">
        <v>1.3563888888888891</v>
      </c>
      <c r="G522" s="30">
        <v>1.92666</v>
      </c>
      <c r="H522" s="30">
        <v>1.3563888888888891</v>
      </c>
      <c r="I522" s="30">
        <v>0.31749999999999989</v>
      </c>
      <c r="J522" s="30">
        <v>1.2336</v>
      </c>
      <c r="K522" s="30">
        <f>Table2[[#This Row],[km]]/Table2[[#This Row],[steps]]*1000*3.28084</f>
        <v>2.2320138398305085</v>
      </c>
      <c r="L522" s="31" t="str">
        <f>IF(Table2[[#This Row],[km_walking]]&gt;3,Table2[[#This Row],[km_walking]]/Table2[[#This Row],[hours_walking]],"")</f>
        <v/>
      </c>
      <c r="M522" s="30">
        <f t="shared" si="45"/>
        <v>0</v>
      </c>
      <c r="N522" s="30">
        <f t="shared" si="41"/>
        <v>0</v>
      </c>
      <c r="O522" s="30">
        <f t="shared" si="43"/>
        <v>1</v>
      </c>
      <c r="P522" s="30">
        <f>IFERROR(IF(Table2[[#This Row],[break]]=0,0,P521+1),1)</f>
        <v>1</v>
      </c>
      <c r="Q522" s="30">
        <f t="shared" si="42"/>
        <v>0</v>
      </c>
      <c r="R522" s="30" t="str">
        <f>TEXT(Table2[[#This Row],[date]],"dd-mmm-yyyy")</f>
        <v>05-Jun-2019</v>
      </c>
    </row>
    <row r="523" spans="1:18" x14ac:dyDescent="0.25">
      <c r="A523" s="27">
        <v>43622</v>
      </c>
      <c r="B523" s="6" t="str">
        <f t="shared" si="44"/>
        <v>06 Thu</v>
      </c>
      <c r="C523" s="6" t="str">
        <f>TEXT(Table2[[#This Row],[date]],"mmm")</f>
        <v>Jun</v>
      </c>
      <c r="D523" s="30">
        <f>YEAR(Table2[[#This Row],[date]])</f>
        <v>2019</v>
      </c>
      <c r="E523" s="30">
        <v>19602</v>
      </c>
      <c r="F523" s="30">
        <v>6.0994444444444467</v>
      </c>
      <c r="G523" s="30">
        <v>13.839240999999999</v>
      </c>
      <c r="H523" s="30">
        <v>6.0994444444444467</v>
      </c>
      <c r="I523" s="30">
        <v>2.2702777777777778</v>
      </c>
      <c r="J523" s="30">
        <v>10.056244</v>
      </c>
      <c r="K523" s="30">
        <f>Table2[[#This Row],[km]]/Table2[[#This Row],[steps]]*1000*3.28084</f>
        <v>2.316311368352209</v>
      </c>
      <c r="L523" s="31">
        <f>IF(Table2[[#This Row],[km_walking]]&gt;3,Table2[[#This Row],[km_walking]]/Table2[[#This Row],[hours_walking]],"")</f>
        <v>4.4295213997308203</v>
      </c>
      <c r="M523" s="30">
        <f t="shared" si="45"/>
        <v>1</v>
      </c>
      <c r="N523" s="30">
        <f t="shared" si="41"/>
        <v>0</v>
      </c>
      <c r="O523" s="30">
        <f t="shared" si="43"/>
        <v>0</v>
      </c>
      <c r="P523" s="30">
        <f>IFERROR(IF(Table2[[#This Row],[break]]=0,0,P522+1),1)</f>
        <v>0</v>
      </c>
      <c r="Q523" s="30">
        <f t="shared" si="42"/>
        <v>0</v>
      </c>
      <c r="R523" s="30" t="str">
        <f>TEXT(Table2[[#This Row],[date]],"dd-mmm-yyyy")</f>
        <v>06-Jun-2019</v>
      </c>
    </row>
    <row r="524" spans="1:18" x14ac:dyDescent="0.25">
      <c r="A524" s="27">
        <v>43623</v>
      </c>
      <c r="B524" s="6" t="str">
        <f t="shared" si="44"/>
        <v>07 Fri</v>
      </c>
      <c r="C524" s="6" t="str">
        <f>TEXT(Table2[[#This Row],[date]],"mmm")</f>
        <v>Jun</v>
      </c>
      <c r="D524" s="30">
        <f>YEAR(Table2[[#This Row],[date]])</f>
        <v>2019</v>
      </c>
      <c r="E524" s="30">
        <v>11998</v>
      </c>
      <c r="F524" s="30">
        <v>3.003055555555556</v>
      </c>
      <c r="G524" s="30">
        <v>9.8910510000000009</v>
      </c>
      <c r="H524" s="30">
        <v>3.003055555555556</v>
      </c>
      <c r="I524" s="30">
        <v>1.763333333333333</v>
      </c>
      <c r="J524" s="30">
        <v>8.9336199999999995</v>
      </c>
      <c r="K524" s="30">
        <f>Table2[[#This Row],[km]]/Table2[[#This Row],[steps]]*1000*3.28084</f>
        <v>2.7046970964194035</v>
      </c>
      <c r="L524" s="31">
        <f>IF(Table2[[#This Row],[km_walking]]&gt;3,Table2[[#This Row],[km_walking]]/Table2[[#This Row],[hours_walking]],"")</f>
        <v>5.0663251417769386</v>
      </c>
      <c r="M524" s="30">
        <f t="shared" si="45"/>
        <v>1</v>
      </c>
      <c r="N524" s="30">
        <f t="shared" si="41"/>
        <v>0</v>
      </c>
      <c r="O524" s="30">
        <f t="shared" si="43"/>
        <v>0</v>
      </c>
      <c r="P524" s="30">
        <f>IFERROR(IF(Table2[[#This Row],[break]]=0,0,P523+1),1)</f>
        <v>0</v>
      </c>
      <c r="Q524" s="30">
        <f t="shared" si="42"/>
        <v>1</v>
      </c>
      <c r="R524" s="30" t="str">
        <f>TEXT(Table2[[#This Row],[date]],"dd-mmm-yyyy")</f>
        <v>07-Jun-2019</v>
      </c>
    </row>
    <row r="525" spans="1:18" x14ac:dyDescent="0.25">
      <c r="A525" s="27">
        <v>43624</v>
      </c>
      <c r="B525" s="6" t="str">
        <f t="shared" si="44"/>
        <v>08 Sat</v>
      </c>
      <c r="C525" s="6" t="str">
        <f>TEXT(Table2[[#This Row],[date]],"mmm")</f>
        <v>Jun</v>
      </c>
      <c r="D525" s="30">
        <f>YEAR(Table2[[#This Row],[date]])</f>
        <v>2019</v>
      </c>
      <c r="E525" s="30">
        <v>15432</v>
      </c>
      <c r="F525" s="30">
        <v>3.722222222222221</v>
      </c>
      <c r="G525" s="30">
        <v>10.679197</v>
      </c>
      <c r="H525" s="30">
        <v>3.722222222222221</v>
      </c>
      <c r="I525" s="30">
        <v>2.0022222222222221</v>
      </c>
      <c r="J525" s="30">
        <v>8.3144849999999977</v>
      </c>
      <c r="K525" s="30">
        <f>Table2[[#This Row],[km]]/Table2[[#This Row],[steps]]*1000*3.28084</f>
        <v>2.270395067747538</v>
      </c>
      <c r="L525" s="31">
        <f>IF(Table2[[#This Row],[km_walking]]&gt;3,Table2[[#This Row],[km_walking]]/Table2[[#This Row],[hours_walking]],"")</f>
        <v>4.1526284683684782</v>
      </c>
      <c r="M525" s="30">
        <f t="shared" si="45"/>
        <v>1</v>
      </c>
      <c r="N525" s="30">
        <f t="shared" si="41"/>
        <v>0</v>
      </c>
      <c r="O525" s="30">
        <f t="shared" si="43"/>
        <v>0</v>
      </c>
      <c r="P525" s="30">
        <f>IFERROR(IF(Table2[[#This Row],[break]]=0,0,P524+1),1)</f>
        <v>0</v>
      </c>
      <c r="Q525" s="30">
        <f t="shared" si="42"/>
        <v>0</v>
      </c>
      <c r="R525" s="30" t="str">
        <f>TEXT(Table2[[#This Row],[date]],"dd-mmm-yyyy")</f>
        <v>08-Jun-2019</v>
      </c>
    </row>
    <row r="526" spans="1:18" x14ac:dyDescent="0.25">
      <c r="A526" s="27">
        <v>43625</v>
      </c>
      <c r="B526" s="6" t="str">
        <f t="shared" si="44"/>
        <v>09 Sun</v>
      </c>
      <c r="C526" s="6" t="str">
        <f>TEXT(Table2[[#This Row],[date]],"mmm")</f>
        <v>Jun</v>
      </c>
      <c r="D526" s="30">
        <f>YEAR(Table2[[#This Row],[date]])</f>
        <v>2019</v>
      </c>
      <c r="E526" s="30">
        <v>11025</v>
      </c>
      <c r="F526" s="30">
        <v>3.0663888888888891</v>
      </c>
      <c r="G526" s="30">
        <v>8.1090100000000014</v>
      </c>
      <c r="H526" s="30">
        <v>3.0663888888888891</v>
      </c>
      <c r="I526" s="30">
        <v>1.5058333333333329</v>
      </c>
      <c r="J526" s="30">
        <v>7.0108100000000002</v>
      </c>
      <c r="K526" s="30">
        <f>Table2[[#This Row],[km]]/Table2[[#This Row],[steps]]*1000*3.28084</f>
        <v>2.4130942737777783</v>
      </c>
      <c r="L526" s="31">
        <f>IF(Table2[[#This Row],[km_walking]]&gt;3,Table2[[#This Row],[km_walking]]/Table2[[#This Row],[hours_walking]],"")</f>
        <v>4.6557675705589388</v>
      </c>
      <c r="M526" s="30">
        <f t="shared" si="45"/>
        <v>1</v>
      </c>
      <c r="N526" s="30">
        <f t="shared" si="41"/>
        <v>0</v>
      </c>
      <c r="O526" s="30">
        <f t="shared" si="43"/>
        <v>0</v>
      </c>
      <c r="P526" s="30">
        <f>IFERROR(IF(Table2[[#This Row],[break]]=0,0,P525+1),1)</f>
        <v>0</v>
      </c>
      <c r="Q526" s="30">
        <f t="shared" si="42"/>
        <v>0</v>
      </c>
      <c r="R526" s="30" t="str">
        <f>TEXT(Table2[[#This Row],[date]],"dd-mmm-yyyy")</f>
        <v>09-Jun-2019</v>
      </c>
    </row>
    <row r="527" spans="1:18" x14ac:dyDescent="0.25">
      <c r="A527" s="27">
        <v>43626</v>
      </c>
      <c r="B527" s="6" t="str">
        <f t="shared" si="44"/>
        <v>10 Mon</v>
      </c>
      <c r="C527" s="6" t="str">
        <f>TEXT(Table2[[#This Row],[date]],"mmm")</f>
        <v>Jun</v>
      </c>
      <c r="D527" s="30">
        <f>YEAR(Table2[[#This Row],[date]])</f>
        <v>2019</v>
      </c>
      <c r="E527" s="30">
        <v>9439</v>
      </c>
      <c r="F527" s="30">
        <v>3.831944444444443</v>
      </c>
      <c r="G527" s="30">
        <v>6.7744149999999994</v>
      </c>
      <c r="H527" s="30">
        <v>3.831944444444443</v>
      </c>
      <c r="I527" s="30">
        <v>1.2186111111111111</v>
      </c>
      <c r="J527" s="30">
        <v>4.9315650000000009</v>
      </c>
      <c r="K527" s="30">
        <f>Table2[[#This Row],[km]]/Table2[[#This Row],[steps]]*1000*3.28084</f>
        <v>2.3546744049793404</v>
      </c>
      <c r="L527" s="31">
        <f>IF(Table2[[#This Row],[km_walking]]&gt;3,Table2[[#This Row],[km_walking]]/Table2[[#This Row],[hours_walking]],"")</f>
        <v>4.0468734898563943</v>
      </c>
      <c r="M527" s="30">
        <f t="shared" si="45"/>
        <v>0</v>
      </c>
      <c r="N527" s="30">
        <f t="shared" si="41"/>
        <v>0</v>
      </c>
      <c r="O527" s="30">
        <f t="shared" si="43"/>
        <v>0</v>
      </c>
      <c r="P527" s="30">
        <f>IFERROR(IF(Table2[[#This Row],[break]]=0,0,P526+1),1)</f>
        <v>0</v>
      </c>
      <c r="Q527" s="30">
        <f t="shared" si="42"/>
        <v>0</v>
      </c>
      <c r="R527" s="30" t="str">
        <f>TEXT(Table2[[#This Row],[date]],"dd-mmm-yyyy")</f>
        <v>10-Jun-2019</v>
      </c>
    </row>
    <row r="528" spans="1:18" x14ac:dyDescent="0.25">
      <c r="A528" s="27">
        <v>43627</v>
      </c>
      <c r="B528" s="6" t="str">
        <f t="shared" si="44"/>
        <v>11 Tue</v>
      </c>
      <c r="C528" s="6" t="str">
        <f>TEXT(Table2[[#This Row],[date]],"mmm")</f>
        <v>Jun</v>
      </c>
      <c r="D528" s="30">
        <f>YEAR(Table2[[#This Row],[date]])</f>
        <v>2019</v>
      </c>
      <c r="E528" s="30">
        <v>10424</v>
      </c>
      <c r="F528" s="30">
        <v>3.8824999999999998</v>
      </c>
      <c r="G528" s="30">
        <v>7.639549999999999</v>
      </c>
      <c r="H528" s="30">
        <v>3.8824999999999998</v>
      </c>
      <c r="I528" s="30">
        <v>1.213611111111111</v>
      </c>
      <c r="J528" s="30">
        <v>5.2789199999999994</v>
      </c>
      <c r="K528" s="30">
        <f>Table2[[#This Row],[km]]/Table2[[#This Row],[steps]]*1000*3.28084</f>
        <v>2.4044648140828855</v>
      </c>
      <c r="L528" s="31">
        <f>IF(Table2[[#This Row],[km_walking]]&gt;3,Table2[[#This Row],[km_walking]]/Table2[[#This Row],[hours_walking]],"")</f>
        <v>4.3497624170290683</v>
      </c>
      <c r="M528" s="30">
        <f t="shared" si="45"/>
        <v>1</v>
      </c>
      <c r="N528" s="30">
        <f t="shared" si="41"/>
        <v>0</v>
      </c>
      <c r="O528" s="30">
        <f t="shared" si="43"/>
        <v>0</v>
      </c>
      <c r="P528" s="30">
        <f>IFERROR(IF(Table2[[#This Row],[break]]=0,0,P527+1),1)</f>
        <v>0</v>
      </c>
      <c r="Q528" s="30">
        <f t="shared" si="42"/>
        <v>0</v>
      </c>
      <c r="R528" s="30" t="str">
        <f>TEXT(Table2[[#This Row],[date]],"dd-mmm-yyyy")</f>
        <v>11-Jun-2019</v>
      </c>
    </row>
    <row r="529" spans="1:18" x14ac:dyDescent="0.25">
      <c r="A529" s="27">
        <v>43628</v>
      </c>
      <c r="B529" s="6" t="str">
        <f t="shared" si="44"/>
        <v>12 Wed</v>
      </c>
      <c r="C529" s="6" t="str">
        <f>TEXT(Table2[[#This Row],[date]],"mmm")</f>
        <v>Jun</v>
      </c>
      <c r="D529" s="30">
        <f>YEAR(Table2[[#This Row],[date]])</f>
        <v>2019</v>
      </c>
      <c r="E529" s="30">
        <v>6611</v>
      </c>
      <c r="F529" s="30">
        <v>3.44</v>
      </c>
      <c r="G529" s="30">
        <v>4.3375509999999986</v>
      </c>
      <c r="H529" s="30">
        <v>3.44</v>
      </c>
      <c r="I529" s="30">
        <v>0.59250000000000003</v>
      </c>
      <c r="J529" s="30">
        <v>2.0867900000000001</v>
      </c>
      <c r="K529" s="30">
        <f>Table2[[#This Row],[km]]/Table2[[#This Row],[steps]]*1000*3.28084</f>
        <v>2.1525957983421562</v>
      </c>
      <c r="L529" s="31" t="str">
        <f>IF(Table2[[#This Row],[km_walking]]&gt;3,Table2[[#This Row],[km_walking]]/Table2[[#This Row],[hours_walking]],"")</f>
        <v/>
      </c>
      <c r="M529" s="30">
        <f t="shared" si="45"/>
        <v>0</v>
      </c>
      <c r="N529" s="30">
        <f t="shared" si="41"/>
        <v>0</v>
      </c>
      <c r="O529" s="30">
        <f t="shared" si="43"/>
        <v>0</v>
      </c>
      <c r="P529" s="30">
        <f>IFERROR(IF(Table2[[#This Row],[break]]=0,0,P528+1),1)</f>
        <v>0</v>
      </c>
      <c r="Q529" s="30">
        <f t="shared" si="42"/>
        <v>0</v>
      </c>
      <c r="R529" s="30" t="str">
        <f>TEXT(Table2[[#This Row],[date]],"dd-mmm-yyyy")</f>
        <v>12-Jun-2019</v>
      </c>
    </row>
    <row r="530" spans="1:18" x14ac:dyDescent="0.25">
      <c r="A530" s="27">
        <v>43629</v>
      </c>
      <c r="B530" s="6" t="str">
        <f t="shared" si="44"/>
        <v>13 Thu</v>
      </c>
      <c r="C530" s="6" t="str">
        <f>TEXT(Table2[[#This Row],[date]],"mmm")</f>
        <v>Jun</v>
      </c>
      <c r="D530" s="30">
        <f>YEAR(Table2[[#This Row],[date]])</f>
        <v>2019</v>
      </c>
      <c r="E530" s="30">
        <v>7382</v>
      </c>
      <c r="F530" s="30">
        <v>2.573611111111112</v>
      </c>
      <c r="G530" s="30">
        <v>4.9767200000000003</v>
      </c>
      <c r="H530" s="30">
        <v>2.573611111111112</v>
      </c>
      <c r="I530" s="30">
        <v>0.93500000000000005</v>
      </c>
      <c r="J530" s="30">
        <v>3.5168200000000001</v>
      </c>
      <c r="K530" s="30">
        <f>Table2[[#This Row],[km]]/Table2[[#This Row],[steps]]*1000*3.28084</f>
        <v>2.2118425961528043</v>
      </c>
      <c r="L530" s="31">
        <f>IF(Table2[[#This Row],[km_walking]]&gt;3,Table2[[#This Row],[km_walking]]/Table2[[#This Row],[hours_walking]],"")</f>
        <v>3.7613048128342244</v>
      </c>
      <c r="M530" s="30">
        <f t="shared" si="45"/>
        <v>0</v>
      </c>
      <c r="N530" s="30">
        <f t="shared" si="41"/>
        <v>0</v>
      </c>
      <c r="O530" s="30">
        <f t="shared" si="43"/>
        <v>0</v>
      </c>
      <c r="P530" s="30">
        <f>IFERROR(IF(Table2[[#This Row],[break]]=0,0,P529+1),1)</f>
        <v>0</v>
      </c>
      <c r="Q530" s="30">
        <f t="shared" si="42"/>
        <v>0</v>
      </c>
      <c r="R530" s="30" t="str">
        <f>TEXT(Table2[[#This Row],[date]],"dd-mmm-yyyy")</f>
        <v>13-Jun-2019</v>
      </c>
    </row>
    <row r="531" spans="1:18" x14ac:dyDescent="0.25">
      <c r="A531" s="27">
        <v>43630</v>
      </c>
      <c r="B531" s="6" t="str">
        <f t="shared" si="44"/>
        <v>14 Fri</v>
      </c>
      <c r="C531" s="6" t="str">
        <f>TEXT(Table2[[#This Row],[date]],"mmm")</f>
        <v>Jun</v>
      </c>
      <c r="D531" s="30">
        <f>YEAR(Table2[[#This Row],[date]])</f>
        <v>2019</v>
      </c>
      <c r="E531" s="30">
        <v>4414</v>
      </c>
      <c r="F531" s="30">
        <v>2.317222222222223</v>
      </c>
      <c r="G531" s="30">
        <v>2.97912</v>
      </c>
      <c r="H531" s="30">
        <v>2.317222222222223</v>
      </c>
      <c r="I531" s="30">
        <v>0.1736111111111111</v>
      </c>
      <c r="J531" s="30">
        <v>0.50087999999999999</v>
      </c>
      <c r="K531" s="30">
        <f>Table2[[#This Row],[km]]/Table2[[#This Row],[steps]]*1000*3.28084</f>
        <v>2.2143217174444949</v>
      </c>
      <c r="L531" s="31" t="str">
        <f>IF(Table2[[#This Row],[km_walking]]&gt;3,Table2[[#This Row],[km_walking]]/Table2[[#This Row],[hours_walking]],"")</f>
        <v/>
      </c>
      <c r="M531" s="30">
        <f t="shared" si="45"/>
        <v>0</v>
      </c>
      <c r="N531" s="30">
        <f t="shared" si="41"/>
        <v>0</v>
      </c>
      <c r="O531" s="30">
        <f t="shared" si="43"/>
        <v>0</v>
      </c>
      <c r="P531" s="30">
        <f>IFERROR(IF(Table2[[#This Row],[break]]=0,0,P530+1),1)</f>
        <v>0</v>
      </c>
      <c r="Q531" s="30">
        <f t="shared" si="42"/>
        <v>0</v>
      </c>
      <c r="R531" s="30" t="str">
        <f>TEXT(Table2[[#This Row],[date]],"dd-mmm-yyyy")</f>
        <v>14-Jun-2019</v>
      </c>
    </row>
    <row r="532" spans="1:18" x14ac:dyDescent="0.25">
      <c r="A532" s="27">
        <v>43631</v>
      </c>
      <c r="B532" s="6" t="str">
        <f t="shared" si="44"/>
        <v>15 Sat</v>
      </c>
      <c r="C532" s="6" t="str">
        <f>TEXT(Table2[[#This Row],[date]],"mmm")</f>
        <v>Jun</v>
      </c>
      <c r="D532" s="30">
        <f>YEAR(Table2[[#This Row],[date]])</f>
        <v>2019</v>
      </c>
      <c r="E532" s="30">
        <v>8096</v>
      </c>
      <c r="F532" s="30">
        <v>3.5197222222222222</v>
      </c>
      <c r="G532" s="30">
        <v>5.6074910000000013</v>
      </c>
      <c r="H532" s="30">
        <v>3.5197222222222222</v>
      </c>
      <c r="I532" s="30">
        <v>0.91583333333333328</v>
      </c>
      <c r="J532" s="30">
        <v>3.687631000000001</v>
      </c>
      <c r="K532" s="30">
        <f>Table2[[#This Row],[km]]/Table2[[#This Row],[steps]]*1000*3.28084</f>
        <v>2.2723913997579057</v>
      </c>
      <c r="L532" s="31">
        <f>IF(Table2[[#This Row],[km_walking]]&gt;3,Table2[[#This Row],[km_walking]]/Table2[[#This Row],[hours_walking]],"")</f>
        <v>4.0265306642402194</v>
      </c>
      <c r="M532" s="30">
        <f t="shared" si="45"/>
        <v>0</v>
      </c>
      <c r="N532" s="30">
        <f t="shared" si="41"/>
        <v>0</v>
      </c>
      <c r="O532" s="30">
        <f t="shared" si="43"/>
        <v>0</v>
      </c>
      <c r="P532" s="30">
        <f>IFERROR(IF(Table2[[#This Row],[break]]=0,0,P531+1),1)</f>
        <v>0</v>
      </c>
      <c r="Q532" s="30">
        <f t="shared" si="42"/>
        <v>0</v>
      </c>
      <c r="R532" s="30" t="str">
        <f>TEXT(Table2[[#This Row],[date]],"dd-mmm-yyyy")</f>
        <v>15-Jun-2019</v>
      </c>
    </row>
    <row r="533" spans="1:18" x14ac:dyDescent="0.25">
      <c r="A533" s="27">
        <v>43632</v>
      </c>
      <c r="B533" s="6" t="str">
        <f t="shared" si="44"/>
        <v>16 Sun</v>
      </c>
      <c r="C533" s="6" t="str">
        <f>TEXT(Table2[[#This Row],[date]],"mmm")</f>
        <v>Jun</v>
      </c>
      <c r="D533" s="30">
        <f>YEAR(Table2[[#This Row],[date]])</f>
        <v>2019</v>
      </c>
      <c r="E533" s="30">
        <v>17761</v>
      </c>
      <c r="F533" s="30">
        <v>4.8622222222222211</v>
      </c>
      <c r="G533" s="30">
        <v>12.471209999999999</v>
      </c>
      <c r="H533" s="30">
        <v>4.8622222222222211</v>
      </c>
      <c r="I533" s="30">
        <v>2.3772222222222221</v>
      </c>
      <c r="J533" s="30">
        <v>10.64493</v>
      </c>
      <c r="K533" s="30">
        <f>Table2[[#This Row],[km]]/Table2[[#This Row],[steps]]*1000*3.28084</f>
        <v>2.3037016280840041</v>
      </c>
      <c r="L533" s="31">
        <f>IF(Table2[[#This Row],[km_walking]]&gt;3,Table2[[#This Row],[km_walking]]/Table2[[#This Row],[hours_walking]],"")</f>
        <v>4.4778859546623044</v>
      </c>
      <c r="M533" s="30">
        <f t="shared" si="45"/>
        <v>1</v>
      </c>
      <c r="N533" s="30">
        <f t="shared" si="41"/>
        <v>0</v>
      </c>
      <c r="O533" s="30">
        <f t="shared" si="43"/>
        <v>0</v>
      </c>
      <c r="P533" s="30">
        <f>IFERROR(IF(Table2[[#This Row],[break]]=0,0,P532+1),1)</f>
        <v>0</v>
      </c>
      <c r="Q533" s="30">
        <f t="shared" si="42"/>
        <v>0</v>
      </c>
      <c r="R533" s="30" t="str">
        <f>TEXT(Table2[[#This Row],[date]],"dd-mmm-yyyy")</f>
        <v>16-Jun-2019</v>
      </c>
    </row>
    <row r="534" spans="1:18" x14ac:dyDescent="0.25">
      <c r="A534" s="27">
        <v>43633</v>
      </c>
      <c r="B534" s="6" t="str">
        <f t="shared" si="44"/>
        <v>17 Mon</v>
      </c>
      <c r="C534" s="6" t="str">
        <f>TEXT(Table2[[#This Row],[date]],"mmm")</f>
        <v>Jun</v>
      </c>
      <c r="D534" s="30">
        <f>YEAR(Table2[[#This Row],[date]])</f>
        <v>2019</v>
      </c>
      <c r="E534" s="30">
        <v>9079</v>
      </c>
      <c r="F534" s="30">
        <v>2.3841666666666672</v>
      </c>
      <c r="G534" s="30">
        <v>6.6844599999999987</v>
      </c>
      <c r="H534" s="30">
        <v>2.3841666666666672</v>
      </c>
      <c r="I534" s="30">
        <v>1.310833333333334</v>
      </c>
      <c r="J534" s="30">
        <v>6.0069100000000004</v>
      </c>
      <c r="K534" s="30">
        <f>Table2[[#This Row],[km]]/Table2[[#This Row],[steps]]*1000*3.28084</f>
        <v>2.4155351631677493</v>
      </c>
      <c r="L534" s="31">
        <f>IF(Table2[[#This Row],[km_walking]]&gt;3,Table2[[#This Row],[km_walking]]/Table2[[#This Row],[hours_walking]],"")</f>
        <v>4.582512396694213</v>
      </c>
      <c r="M534" s="30">
        <f t="shared" si="45"/>
        <v>0</v>
      </c>
      <c r="N534" s="30">
        <f t="shared" si="41"/>
        <v>0</v>
      </c>
      <c r="O534" s="30">
        <f t="shared" si="43"/>
        <v>0</v>
      </c>
      <c r="P534" s="30">
        <f>IFERROR(IF(Table2[[#This Row],[break]]=0,0,P533+1),1)</f>
        <v>0</v>
      </c>
      <c r="Q534" s="30">
        <f t="shared" si="42"/>
        <v>0</v>
      </c>
      <c r="R534" s="30" t="str">
        <f>TEXT(Table2[[#This Row],[date]],"dd-mmm-yyyy")</f>
        <v>17-Jun-2019</v>
      </c>
    </row>
    <row r="535" spans="1:18" x14ac:dyDescent="0.25">
      <c r="A535" s="27">
        <v>43634</v>
      </c>
      <c r="B535" s="6" t="str">
        <f t="shared" si="44"/>
        <v>18 Tue</v>
      </c>
      <c r="C535" s="6" t="str">
        <f>TEXT(Table2[[#This Row],[date]],"mmm")</f>
        <v>Jun</v>
      </c>
      <c r="D535" s="30">
        <f>YEAR(Table2[[#This Row],[date]])</f>
        <v>2019</v>
      </c>
      <c r="E535" s="30">
        <v>12133</v>
      </c>
      <c r="F535" s="30">
        <v>3.434444444444444</v>
      </c>
      <c r="G535" s="30">
        <v>9.1397899999999996</v>
      </c>
      <c r="H535" s="30">
        <v>3.434444444444444</v>
      </c>
      <c r="I535" s="30">
        <v>1.666666666666667</v>
      </c>
      <c r="J535" s="30">
        <v>7.8147800000000007</v>
      </c>
      <c r="K535" s="30">
        <f>Table2[[#This Row],[km]]/Table2[[#This Row],[steps]]*1000*3.28084</f>
        <v>2.4714570694469629</v>
      </c>
      <c r="L535" s="31">
        <f>IF(Table2[[#This Row],[km_walking]]&gt;3,Table2[[#This Row],[km_walking]]/Table2[[#This Row],[hours_walking]],"")</f>
        <v>4.6888679999999994</v>
      </c>
      <c r="M535" s="30">
        <f t="shared" si="45"/>
        <v>1</v>
      </c>
      <c r="N535" s="30">
        <f t="shared" si="41"/>
        <v>0</v>
      </c>
      <c r="O535" s="30">
        <f t="shared" si="43"/>
        <v>0</v>
      </c>
      <c r="P535" s="30">
        <f>IFERROR(IF(Table2[[#This Row],[break]]=0,0,P534+1),1)</f>
        <v>0</v>
      </c>
      <c r="Q535" s="30">
        <f t="shared" si="42"/>
        <v>0</v>
      </c>
      <c r="R535" s="30" t="str">
        <f>TEXT(Table2[[#This Row],[date]],"dd-mmm-yyyy")</f>
        <v>18-Jun-2019</v>
      </c>
    </row>
    <row r="536" spans="1:18" x14ac:dyDescent="0.25">
      <c r="A536" s="27">
        <v>43635</v>
      </c>
      <c r="B536" s="6" t="str">
        <f t="shared" si="44"/>
        <v>19 Wed</v>
      </c>
      <c r="C536" s="6" t="str">
        <f>TEXT(Table2[[#This Row],[date]],"mmm")</f>
        <v>Jun</v>
      </c>
      <c r="D536" s="30">
        <f>YEAR(Table2[[#This Row],[date]])</f>
        <v>2019</v>
      </c>
      <c r="E536" s="30">
        <v>5413</v>
      </c>
      <c r="F536" s="30">
        <v>2.0083333333333329</v>
      </c>
      <c r="G536" s="30">
        <v>3.9133100000000001</v>
      </c>
      <c r="H536" s="30">
        <v>2.0083333333333329</v>
      </c>
      <c r="I536" s="30">
        <v>0.84583333333333333</v>
      </c>
      <c r="J536" s="30">
        <v>2.79765</v>
      </c>
      <c r="K536" s="30">
        <f>Table2[[#This Row],[km]]/Table2[[#This Row],[steps]]*1000*3.28084</f>
        <v>2.371872155994827</v>
      </c>
      <c r="L536" s="31" t="str">
        <f>IF(Table2[[#This Row],[km_walking]]&gt;3,Table2[[#This Row],[km_walking]]/Table2[[#This Row],[hours_walking]],"")</f>
        <v/>
      </c>
      <c r="M536" s="30">
        <f t="shared" si="45"/>
        <v>0</v>
      </c>
      <c r="N536" s="30">
        <f t="shared" si="41"/>
        <v>0</v>
      </c>
      <c r="O536" s="30">
        <f t="shared" si="43"/>
        <v>0</v>
      </c>
      <c r="P536" s="30">
        <f>IFERROR(IF(Table2[[#This Row],[break]]=0,0,P535+1),1)</f>
        <v>0</v>
      </c>
      <c r="Q536" s="30">
        <f t="shared" si="42"/>
        <v>0</v>
      </c>
      <c r="R536" s="30" t="str">
        <f>TEXT(Table2[[#This Row],[date]],"dd-mmm-yyyy")</f>
        <v>19-Jun-2019</v>
      </c>
    </row>
    <row r="537" spans="1:18" x14ac:dyDescent="0.25">
      <c r="A537" s="27">
        <v>43636</v>
      </c>
      <c r="B537" s="6" t="str">
        <f t="shared" si="44"/>
        <v>20 Thu</v>
      </c>
      <c r="C537" s="6" t="str">
        <f>TEXT(Table2[[#This Row],[date]],"mmm")</f>
        <v>Jun</v>
      </c>
      <c r="D537" s="30">
        <f>YEAR(Table2[[#This Row],[date]])</f>
        <v>2019</v>
      </c>
      <c r="E537" s="30">
        <v>10855</v>
      </c>
      <c r="F537" s="30">
        <v>2.1</v>
      </c>
      <c r="G537" s="30">
        <v>8.5164099999999987</v>
      </c>
      <c r="H537" s="30">
        <v>2.1</v>
      </c>
      <c r="I537" s="30">
        <v>1.6775</v>
      </c>
      <c r="J537" s="30">
        <v>8.2361799999999992</v>
      </c>
      <c r="K537" s="30">
        <f>Table2[[#This Row],[km]]/Table2[[#This Row],[steps]]*1000*3.28084</f>
        <v>2.5740192155135877</v>
      </c>
      <c r="L537" s="31">
        <f>IF(Table2[[#This Row],[km_walking]]&gt;3,Table2[[#This Row],[km_walking]]/Table2[[#This Row],[hours_walking]],"")</f>
        <v>4.9097943368107302</v>
      </c>
      <c r="M537" s="30">
        <f t="shared" si="45"/>
        <v>1</v>
      </c>
      <c r="N537" s="30">
        <f t="shared" si="41"/>
        <v>0</v>
      </c>
      <c r="O537" s="30">
        <f t="shared" si="43"/>
        <v>0</v>
      </c>
      <c r="P537" s="30">
        <f>IFERROR(IF(Table2[[#This Row],[break]]=0,0,P536+1),1)</f>
        <v>0</v>
      </c>
      <c r="Q537" s="30">
        <f t="shared" si="42"/>
        <v>0</v>
      </c>
      <c r="R537" s="30" t="str">
        <f>TEXT(Table2[[#This Row],[date]],"dd-mmm-yyyy")</f>
        <v>20-Jun-2019</v>
      </c>
    </row>
    <row r="538" spans="1:18" x14ac:dyDescent="0.25">
      <c r="A538" s="27">
        <v>43637</v>
      </c>
      <c r="B538" s="6" t="str">
        <f t="shared" si="44"/>
        <v>21 Fri</v>
      </c>
      <c r="C538" s="6" t="str">
        <f>TEXT(Table2[[#This Row],[date]],"mmm")</f>
        <v>Jun</v>
      </c>
      <c r="D538" s="30">
        <f>YEAR(Table2[[#This Row],[date]])</f>
        <v>2019</v>
      </c>
      <c r="E538" s="30">
        <v>10013</v>
      </c>
      <c r="F538" s="30">
        <v>2.743611111111111</v>
      </c>
      <c r="G538" s="30">
        <v>6.7660600000000004</v>
      </c>
      <c r="H538" s="30">
        <v>2.743611111111111</v>
      </c>
      <c r="I538" s="30">
        <v>1.3075000000000001</v>
      </c>
      <c r="J538" s="30">
        <v>5.3293999999999997</v>
      </c>
      <c r="K538" s="30">
        <f>Table2[[#This Row],[km]]/Table2[[#This Row],[steps]]*1000*3.28084</f>
        <v>2.2169539888544896</v>
      </c>
      <c r="L538" s="31">
        <f>IF(Table2[[#This Row],[km_walking]]&gt;3,Table2[[#This Row],[km_walking]]/Table2[[#This Row],[hours_walking]],"")</f>
        <v>4.0760229445506688</v>
      </c>
      <c r="M538" s="30">
        <f t="shared" si="45"/>
        <v>1</v>
      </c>
      <c r="N538" s="30">
        <f t="shared" si="41"/>
        <v>0</v>
      </c>
      <c r="O538" s="30">
        <f t="shared" si="43"/>
        <v>0</v>
      </c>
      <c r="P538" s="30">
        <f>IFERROR(IF(Table2[[#This Row],[break]]=0,0,P537+1),1)</f>
        <v>0</v>
      </c>
      <c r="Q538" s="30">
        <f t="shared" si="42"/>
        <v>0</v>
      </c>
      <c r="R538" s="30" t="str">
        <f>TEXT(Table2[[#This Row],[date]],"dd-mmm-yyyy")</f>
        <v>21-Jun-2019</v>
      </c>
    </row>
    <row r="539" spans="1:18" x14ac:dyDescent="0.25">
      <c r="A539" s="27">
        <v>43638</v>
      </c>
      <c r="B539" s="6" t="str">
        <f t="shared" si="44"/>
        <v>22 Sat</v>
      </c>
      <c r="C539" s="6" t="str">
        <f>TEXT(Table2[[#This Row],[date]],"mmm")</f>
        <v>Jun</v>
      </c>
      <c r="D539" s="30">
        <f>YEAR(Table2[[#This Row],[date]])</f>
        <v>2019</v>
      </c>
      <c r="E539" s="30">
        <v>11967</v>
      </c>
      <c r="F539" s="30">
        <v>3.0886111111111112</v>
      </c>
      <c r="G539" s="30">
        <v>8.2551900000000025</v>
      </c>
      <c r="H539" s="30">
        <v>3.0886111111111112</v>
      </c>
      <c r="I539" s="30">
        <v>1.6888888888888891</v>
      </c>
      <c r="J539" s="30">
        <v>6.8550799999999992</v>
      </c>
      <c r="K539" s="30">
        <f>Table2[[#This Row],[km]]/Table2[[#This Row],[steps]]*1000*3.28084</f>
        <v>2.2632203191777394</v>
      </c>
      <c r="L539" s="31">
        <f>IF(Table2[[#This Row],[km_walking]]&gt;3,Table2[[#This Row],[km_walking]]/Table2[[#This Row],[hours_walking]],"")</f>
        <v>4.05892894736842</v>
      </c>
      <c r="M539" s="30">
        <f t="shared" si="45"/>
        <v>1</v>
      </c>
      <c r="N539" s="30">
        <f t="shared" si="41"/>
        <v>0</v>
      </c>
      <c r="O539" s="30">
        <f t="shared" si="43"/>
        <v>0</v>
      </c>
      <c r="P539" s="30">
        <f>IFERROR(IF(Table2[[#This Row],[break]]=0,0,P538+1),1)</f>
        <v>0</v>
      </c>
      <c r="Q539" s="30">
        <f t="shared" si="42"/>
        <v>0</v>
      </c>
      <c r="R539" s="30" t="str">
        <f>TEXT(Table2[[#This Row],[date]],"dd-mmm-yyyy")</f>
        <v>22-Jun-2019</v>
      </c>
    </row>
    <row r="540" spans="1:18" x14ac:dyDescent="0.25">
      <c r="A540" s="27">
        <v>43639</v>
      </c>
      <c r="B540" s="6" t="str">
        <f t="shared" si="44"/>
        <v>23 Sun</v>
      </c>
      <c r="C540" s="6" t="str">
        <f>TEXT(Table2[[#This Row],[date]],"mmm")</f>
        <v>Jun</v>
      </c>
      <c r="D540" s="30">
        <f>YEAR(Table2[[#This Row],[date]])</f>
        <v>2019</v>
      </c>
      <c r="E540" s="30">
        <v>6140</v>
      </c>
      <c r="F540" s="30">
        <v>2.7919444444444439</v>
      </c>
      <c r="G540" s="30">
        <v>4.5541500000000008</v>
      </c>
      <c r="H540" s="30">
        <v>2.7919444444444439</v>
      </c>
      <c r="I540" s="30">
        <v>0.78861111111111104</v>
      </c>
      <c r="J540" s="30">
        <v>3.0146099999999998</v>
      </c>
      <c r="K540" s="30">
        <f>Table2[[#This Row],[km]]/Table2[[#This Row],[steps]]*1000*3.28084</f>
        <v>2.4334588739413685</v>
      </c>
      <c r="L540" s="31">
        <f>IF(Table2[[#This Row],[km_walking]]&gt;3,Table2[[#This Row],[km_walking]]/Table2[[#This Row],[hours_walking]],"")</f>
        <v>3.8226826347305392</v>
      </c>
      <c r="M540" s="30">
        <f t="shared" si="45"/>
        <v>0</v>
      </c>
      <c r="N540" s="30">
        <f t="shared" si="41"/>
        <v>0</v>
      </c>
      <c r="O540" s="30">
        <f t="shared" si="43"/>
        <v>0</v>
      </c>
      <c r="P540" s="30">
        <f>IFERROR(IF(Table2[[#This Row],[break]]=0,0,P539+1),1)</f>
        <v>0</v>
      </c>
      <c r="Q540" s="30">
        <f t="shared" si="42"/>
        <v>0</v>
      </c>
      <c r="R540" s="30" t="str">
        <f>TEXT(Table2[[#This Row],[date]],"dd-mmm-yyyy")</f>
        <v>23-Jun-2019</v>
      </c>
    </row>
    <row r="541" spans="1:18" x14ac:dyDescent="0.25">
      <c r="A541" s="27">
        <v>43640</v>
      </c>
      <c r="B541" s="6" t="str">
        <f t="shared" si="44"/>
        <v>24 Mon</v>
      </c>
      <c r="C541" s="6" t="str">
        <f>TEXT(Table2[[#This Row],[date]],"mmm")</f>
        <v>Jun</v>
      </c>
      <c r="D541" s="30">
        <f>YEAR(Table2[[#This Row],[date]])</f>
        <v>2019</v>
      </c>
      <c r="E541" s="30">
        <v>10110</v>
      </c>
      <c r="F541" s="30">
        <v>2.711666666666666</v>
      </c>
      <c r="G541" s="30">
        <v>7.7448509999999988</v>
      </c>
      <c r="H541" s="30">
        <v>2.711666666666666</v>
      </c>
      <c r="I541" s="30">
        <v>1.6652777777777781</v>
      </c>
      <c r="J541" s="30">
        <v>6.3005009999999997</v>
      </c>
      <c r="K541" s="30">
        <f>Table2[[#This Row],[km]]/Table2[[#This Row],[steps]]*1000*3.28084</f>
        <v>2.5133152279762609</v>
      </c>
      <c r="L541" s="31">
        <f>IF(Table2[[#This Row],[km_walking]]&gt;3,Table2[[#This Row],[km_walking]]/Table2[[#This Row],[hours_walking]],"")</f>
        <v>3.7834534778982478</v>
      </c>
      <c r="M541" s="30">
        <f t="shared" si="45"/>
        <v>1</v>
      </c>
      <c r="N541" s="30">
        <f t="shared" si="41"/>
        <v>0</v>
      </c>
      <c r="O541" s="30">
        <f t="shared" si="43"/>
        <v>0</v>
      </c>
      <c r="P541" s="30">
        <f>IFERROR(IF(Table2[[#This Row],[break]]=0,0,P540+1),1)</f>
        <v>0</v>
      </c>
      <c r="Q541" s="30">
        <f t="shared" si="42"/>
        <v>0</v>
      </c>
      <c r="R541" s="30" t="str">
        <f>TEXT(Table2[[#This Row],[date]],"dd-mmm-yyyy")</f>
        <v>24-Jun-2019</v>
      </c>
    </row>
    <row r="542" spans="1:18" x14ac:dyDescent="0.25">
      <c r="A542" s="27">
        <v>43641</v>
      </c>
      <c r="B542" s="6" t="str">
        <f t="shared" si="44"/>
        <v>25 Tue</v>
      </c>
      <c r="C542" s="6" t="str">
        <f>TEXT(Table2[[#This Row],[date]],"mmm")</f>
        <v>Jun</v>
      </c>
      <c r="D542" s="30">
        <f>YEAR(Table2[[#This Row],[date]])</f>
        <v>2019</v>
      </c>
      <c r="E542" s="30">
        <v>8216</v>
      </c>
      <c r="F542" s="30">
        <v>2.4127777777777779</v>
      </c>
      <c r="G542" s="30">
        <v>6.2560200000000004</v>
      </c>
      <c r="H542" s="30">
        <v>2.4127777777777779</v>
      </c>
      <c r="I542" s="30">
        <v>1.3130555555555561</v>
      </c>
      <c r="J542" s="30">
        <v>5.1975599999999993</v>
      </c>
      <c r="K542" s="30">
        <f>Table2[[#This Row],[km]]/Table2[[#This Row],[steps]]*1000*3.28084</f>
        <v>2.4981743740019473</v>
      </c>
      <c r="L542" s="31">
        <f>IF(Table2[[#This Row],[km_walking]]&gt;3,Table2[[#This Row],[km_walking]]/Table2[[#This Row],[hours_walking]],"")</f>
        <v>3.9583702136661709</v>
      </c>
      <c r="M542" s="30">
        <f t="shared" si="45"/>
        <v>0</v>
      </c>
      <c r="N542" s="30">
        <f t="shared" si="41"/>
        <v>0</v>
      </c>
      <c r="O542" s="30">
        <f t="shared" si="43"/>
        <v>0</v>
      </c>
      <c r="P542" s="30">
        <f>IFERROR(IF(Table2[[#This Row],[break]]=0,0,P541+1),1)</f>
        <v>0</v>
      </c>
      <c r="Q542" s="30">
        <f t="shared" si="42"/>
        <v>0</v>
      </c>
      <c r="R542" s="30" t="str">
        <f>TEXT(Table2[[#This Row],[date]],"dd-mmm-yyyy")</f>
        <v>25-Jun-2019</v>
      </c>
    </row>
    <row r="543" spans="1:18" x14ac:dyDescent="0.25">
      <c r="A543" s="27">
        <v>43642</v>
      </c>
      <c r="B543" s="6" t="str">
        <f t="shared" si="44"/>
        <v>26 Wed</v>
      </c>
      <c r="C543" s="6" t="str">
        <f>TEXT(Table2[[#This Row],[date]],"mmm")</f>
        <v>Jun</v>
      </c>
      <c r="D543" s="30">
        <f>YEAR(Table2[[#This Row],[date]])</f>
        <v>2019</v>
      </c>
      <c r="E543" s="30">
        <v>16183</v>
      </c>
      <c r="F543" s="30">
        <v>4.2502777777777778</v>
      </c>
      <c r="G543" s="30">
        <v>11.889938000000001</v>
      </c>
      <c r="H543" s="30">
        <v>4.2502777777777778</v>
      </c>
      <c r="I543" s="30">
        <v>2.059166666666667</v>
      </c>
      <c r="J543" s="30">
        <v>8.2590079999999997</v>
      </c>
      <c r="K543" s="30">
        <f>Table2[[#This Row],[km]]/Table2[[#This Row],[steps]]*1000*3.28084</f>
        <v>2.4104915150417106</v>
      </c>
      <c r="L543" s="31">
        <f>IF(Table2[[#This Row],[km_walking]]&gt;3,Table2[[#This Row],[km_walking]]/Table2[[#This Row],[hours_walking]],"")</f>
        <v>4.0108496964791573</v>
      </c>
      <c r="M543" s="30">
        <f t="shared" si="45"/>
        <v>1</v>
      </c>
      <c r="N543" s="30">
        <f t="shared" si="41"/>
        <v>0</v>
      </c>
      <c r="O543" s="30">
        <f t="shared" si="43"/>
        <v>0</v>
      </c>
      <c r="P543" s="30">
        <f>IFERROR(IF(Table2[[#This Row],[break]]=0,0,P542+1),1)</f>
        <v>0</v>
      </c>
      <c r="Q543" s="30">
        <f t="shared" si="42"/>
        <v>0</v>
      </c>
      <c r="R543" s="30" t="str">
        <f>TEXT(Table2[[#This Row],[date]],"dd-mmm-yyyy")</f>
        <v>26-Jun-2019</v>
      </c>
    </row>
    <row r="544" spans="1:18" x14ac:dyDescent="0.25">
      <c r="A544" s="27">
        <v>43643</v>
      </c>
      <c r="B544" s="6" t="str">
        <f t="shared" si="44"/>
        <v>27 Thu</v>
      </c>
      <c r="C544" s="6" t="str">
        <f>TEXT(Table2[[#This Row],[date]],"mmm")</f>
        <v>Jun</v>
      </c>
      <c r="D544" s="30">
        <f>YEAR(Table2[[#This Row],[date]])</f>
        <v>2019</v>
      </c>
      <c r="E544" s="30">
        <v>11582</v>
      </c>
      <c r="F544" s="30">
        <v>3.1316666666666659</v>
      </c>
      <c r="G544" s="30">
        <v>8.3750199999999975</v>
      </c>
      <c r="H544" s="30">
        <v>3.1316666666666659</v>
      </c>
      <c r="I544" s="30">
        <v>1.821666666666667</v>
      </c>
      <c r="J544" s="30">
        <v>7.4064300000000003</v>
      </c>
      <c r="K544" s="30">
        <f>Table2[[#This Row],[km]]/Table2[[#This Row],[steps]]*1000*3.28084</f>
        <v>2.3723968759108951</v>
      </c>
      <c r="L544" s="31">
        <f>IF(Table2[[#This Row],[km_walking]]&gt;3,Table2[[#This Row],[km_walking]]/Table2[[#This Row],[hours_walking]],"")</f>
        <v>4.0657438243366872</v>
      </c>
      <c r="M544" s="30">
        <f t="shared" si="45"/>
        <v>1</v>
      </c>
      <c r="N544" s="30">
        <f t="shared" si="41"/>
        <v>0</v>
      </c>
      <c r="O544" s="30">
        <f t="shared" si="43"/>
        <v>0</v>
      </c>
      <c r="P544" s="30">
        <f>IFERROR(IF(Table2[[#This Row],[break]]=0,0,P543+1),1)</f>
        <v>0</v>
      </c>
      <c r="Q544" s="30">
        <f t="shared" si="42"/>
        <v>0</v>
      </c>
      <c r="R544" s="30" t="str">
        <f>TEXT(Table2[[#This Row],[date]],"dd-mmm-yyyy")</f>
        <v>27-Jun-2019</v>
      </c>
    </row>
    <row r="545" spans="1:18" x14ac:dyDescent="0.25">
      <c r="A545" s="27">
        <v>43644</v>
      </c>
      <c r="B545" s="6" t="str">
        <f t="shared" si="44"/>
        <v>28 Fri</v>
      </c>
      <c r="C545" s="6" t="str">
        <f>TEXT(Table2[[#This Row],[date]],"mmm")</f>
        <v>Jun</v>
      </c>
      <c r="D545" s="30">
        <f>YEAR(Table2[[#This Row],[date]])</f>
        <v>2019</v>
      </c>
      <c r="E545" s="30">
        <v>10860</v>
      </c>
      <c r="F545" s="30">
        <v>3.3711111111111109</v>
      </c>
      <c r="G545" s="30">
        <v>7.5430899999999994</v>
      </c>
      <c r="H545" s="30">
        <v>3.3711111111111109</v>
      </c>
      <c r="I545" s="30">
        <v>1.4163888888888889</v>
      </c>
      <c r="J545" s="30">
        <v>5.0160399999999994</v>
      </c>
      <c r="K545" s="30">
        <f>Table2[[#This Row],[km]]/Table2[[#This Row],[steps]]*1000*3.28084</f>
        <v>2.2787911045672189</v>
      </c>
      <c r="L545" s="31">
        <f>IF(Table2[[#This Row],[km_walking]]&gt;3,Table2[[#This Row],[km_walking]]/Table2[[#This Row],[hours_walking]],"")</f>
        <v>3.5414285153951752</v>
      </c>
      <c r="M545" s="30">
        <f t="shared" si="45"/>
        <v>1</v>
      </c>
      <c r="N545" s="30">
        <f t="shared" si="41"/>
        <v>0</v>
      </c>
      <c r="O545" s="30">
        <f t="shared" si="43"/>
        <v>0</v>
      </c>
      <c r="P545" s="30">
        <f>IFERROR(IF(Table2[[#This Row],[break]]=0,0,P544+1),1)</f>
        <v>0</v>
      </c>
      <c r="Q545" s="30">
        <f t="shared" si="42"/>
        <v>0</v>
      </c>
      <c r="R545" s="30" t="str">
        <f>TEXT(Table2[[#This Row],[date]],"dd-mmm-yyyy")</f>
        <v>28-Jun-2019</v>
      </c>
    </row>
    <row r="546" spans="1:18" x14ac:dyDescent="0.25">
      <c r="A546" s="27">
        <v>43645</v>
      </c>
      <c r="B546" s="6" t="str">
        <f t="shared" si="44"/>
        <v>29 Sat</v>
      </c>
      <c r="C546" s="6" t="str">
        <f>TEXT(Table2[[#This Row],[date]],"mmm")</f>
        <v>Jun</v>
      </c>
      <c r="D546" s="30">
        <f>YEAR(Table2[[#This Row],[date]])</f>
        <v>2019</v>
      </c>
      <c r="E546" s="30">
        <v>8591</v>
      </c>
      <c r="F546" s="30">
        <v>2.8008333333333328</v>
      </c>
      <c r="G546" s="30">
        <v>6.2047399999999993</v>
      </c>
      <c r="H546" s="30">
        <v>2.8008333333333328</v>
      </c>
      <c r="I546" s="30">
        <v>1.319722222222222</v>
      </c>
      <c r="J546" s="30">
        <v>4.27067</v>
      </c>
      <c r="K546" s="30">
        <f>Table2[[#This Row],[km]]/Table2[[#This Row],[steps]]*1000*3.28084</f>
        <v>2.3695447772785467</v>
      </c>
      <c r="L546" s="31">
        <f>IF(Table2[[#This Row],[km_walking]]&gt;3,Table2[[#This Row],[km_walking]]/Table2[[#This Row],[hours_walking]],"")</f>
        <v>3.2360370448326674</v>
      </c>
      <c r="M546" s="30">
        <f t="shared" si="45"/>
        <v>0</v>
      </c>
      <c r="N546" s="30">
        <f t="shared" si="41"/>
        <v>0</v>
      </c>
      <c r="O546" s="30">
        <f t="shared" si="43"/>
        <v>0</v>
      </c>
      <c r="P546" s="30">
        <f>IFERROR(IF(Table2[[#This Row],[break]]=0,0,P545+1),1)</f>
        <v>0</v>
      </c>
      <c r="Q546" s="30">
        <f t="shared" si="42"/>
        <v>0</v>
      </c>
      <c r="R546" s="30" t="str">
        <f>TEXT(Table2[[#This Row],[date]],"dd-mmm-yyyy")</f>
        <v>29-Jun-2019</v>
      </c>
    </row>
    <row r="547" spans="1:18" x14ac:dyDescent="0.25">
      <c r="A547" s="27">
        <v>43646</v>
      </c>
      <c r="B547" s="6" t="str">
        <f t="shared" si="44"/>
        <v>30 Sun</v>
      </c>
      <c r="C547" s="6" t="str">
        <f>TEXT(Table2[[#This Row],[date]],"mmm")</f>
        <v>Jun</v>
      </c>
      <c r="D547" s="30">
        <f>YEAR(Table2[[#This Row],[date]])</f>
        <v>2019</v>
      </c>
      <c r="E547" s="30">
        <v>8794</v>
      </c>
      <c r="F547" s="30">
        <v>2.4033333333333342</v>
      </c>
      <c r="G547" s="30">
        <v>6.1562600000000014</v>
      </c>
      <c r="H547" s="30">
        <v>2.4033333333333342</v>
      </c>
      <c r="I547" s="30">
        <v>1.335</v>
      </c>
      <c r="J547" s="30">
        <v>5.5641800000000003</v>
      </c>
      <c r="K547" s="30">
        <f>Table2[[#This Row],[km]]/Table2[[#This Row],[steps]]*1000*3.28084</f>
        <v>2.2967596154650902</v>
      </c>
      <c r="L547" s="31">
        <f>IF(Table2[[#This Row],[km_walking]]&gt;3,Table2[[#This Row],[km_walking]]/Table2[[#This Row],[hours_walking]],"")</f>
        <v>4.1679250936329595</v>
      </c>
      <c r="M547" s="30">
        <f t="shared" si="45"/>
        <v>0</v>
      </c>
      <c r="N547" s="30">
        <f t="shared" si="41"/>
        <v>0</v>
      </c>
      <c r="O547" s="30">
        <f t="shared" si="43"/>
        <v>0</v>
      </c>
      <c r="P547" s="30">
        <f>IFERROR(IF(Table2[[#This Row],[break]]=0,0,P546+1),1)</f>
        <v>0</v>
      </c>
      <c r="Q547" s="30">
        <f t="shared" si="42"/>
        <v>0</v>
      </c>
      <c r="R547" s="30" t="str">
        <f>TEXT(Table2[[#This Row],[date]],"dd-mmm-yyyy")</f>
        <v>30-Jun-2019</v>
      </c>
    </row>
    <row r="548" spans="1:18" x14ac:dyDescent="0.25">
      <c r="A548" s="27">
        <v>43647</v>
      </c>
      <c r="B548" s="6" t="str">
        <f t="shared" si="44"/>
        <v>01 Mon</v>
      </c>
      <c r="C548" s="6" t="str">
        <f>TEXT(Table2[[#This Row],[date]],"mmm")</f>
        <v>Jul</v>
      </c>
      <c r="D548" s="30">
        <f>YEAR(Table2[[#This Row],[date]])</f>
        <v>2019</v>
      </c>
      <c r="E548" s="30">
        <v>5994</v>
      </c>
      <c r="F548" s="30">
        <v>2.8713888888888892</v>
      </c>
      <c r="G548" s="30">
        <v>4.0691499999999996</v>
      </c>
      <c r="H548" s="30">
        <v>2.8713888888888892</v>
      </c>
      <c r="I548" s="30">
        <v>0.38361111111111112</v>
      </c>
      <c r="J548" s="30">
        <v>1.54369</v>
      </c>
      <c r="K548" s="30">
        <f>Table2[[#This Row],[km]]/Table2[[#This Row],[steps]]*1000*3.28084</f>
        <v>2.2272656132799464</v>
      </c>
      <c r="L548" s="31" t="str">
        <f>IF(Table2[[#This Row],[km_walking]]&gt;3,Table2[[#This Row],[km_walking]]/Table2[[#This Row],[hours_walking]],"")</f>
        <v/>
      </c>
      <c r="M548" s="30">
        <f t="shared" si="45"/>
        <v>0</v>
      </c>
      <c r="N548" s="30">
        <f t="shared" si="41"/>
        <v>0</v>
      </c>
      <c r="O548" s="30">
        <f t="shared" si="43"/>
        <v>0</v>
      </c>
      <c r="P548" s="30">
        <f>IFERROR(IF(Table2[[#This Row],[break]]=0,0,P547+1),1)</f>
        <v>0</v>
      </c>
      <c r="Q548" s="30">
        <f t="shared" si="42"/>
        <v>0</v>
      </c>
      <c r="R548" s="30" t="str">
        <f>TEXT(Table2[[#This Row],[date]],"dd-mmm-yyyy")</f>
        <v>01-Jul-2019</v>
      </c>
    </row>
    <row r="549" spans="1:18" x14ac:dyDescent="0.25">
      <c r="A549" s="27">
        <v>43648</v>
      </c>
      <c r="B549" s="6" t="str">
        <f t="shared" si="44"/>
        <v>02 Tue</v>
      </c>
      <c r="C549" s="6" t="str">
        <f>TEXT(Table2[[#This Row],[date]],"mmm")</f>
        <v>Jul</v>
      </c>
      <c r="D549" s="30">
        <f>YEAR(Table2[[#This Row],[date]])</f>
        <v>2019</v>
      </c>
      <c r="E549" s="30">
        <v>5014</v>
      </c>
      <c r="F549" s="30">
        <v>2.2552777777777782</v>
      </c>
      <c r="G549" s="30">
        <v>3.3265500000000001</v>
      </c>
      <c r="H549" s="30">
        <v>2.2552777777777782</v>
      </c>
      <c r="I549" s="30">
        <v>0.38972222222222219</v>
      </c>
      <c r="J549" s="30">
        <v>1.2097800000000001</v>
      </c>
      <c r="K549" s="30">
        <f>Table2[[#This Row],[km]]/Table2[[#This Row],[steps]]*1000*3.28084</f>
        <v>2.1766809537295573</v>
      </c>
      <c r="L549" s="31" t="str">
        <f>IF(Table2[[#This Row],[km_walking]]&gt;3,Table2[[#This Row],[km_walking]]/Table2[[#This Row],[hours_walking]],"")</f>
        <v/>
      </c>
      <c r="M549" s="30">
        <f t="shared" si="45"/>
        <v>0</v>
      </c>
      <c r="N549" s="30">
        <f t="shared" si="41"/>
        <v>0</v>
      </c>
      <c r="O549" s="30">
        <f t="shared" si="43"/>
        <v>0</v>
      </c>
      <c r="P549" s="30">
        <f>IFERROR(IF(Table2[[#This Row],[break]]=0,0,P548+1),1)</f>
        <v>0</v>
      </c>
      <c r="Q549" s="30">
        <f t="shared" si="42"/>
        <v>0</v>
      </c>
      <c r="R549" s="30" t="str">
        <f>TEXT(Table2[[#This Row],[date]],"dd-mmm-yyyy")</f>
        <v>02-Jul-2019</v>
      </c>
    </row>
    <row r="550" spans="1:18" x14ac:dyDescent="0.25">
      <c r="A550" s="27">
        <v>43649</v>
      </c>
      <c r="B550" s="6" t="str">
        <f t="shared" si="44"/>
        <v>03 Wed</v>
      </c>
      <c r="C550" s="6" t="str">
        <f>TEXT(Table2[[#This Row],[date]],"mmm")</f>
        <v>Jul</v>
      </c>
      <c r="D550" s="30">
        <f>YEAR(Table2[[#This Row],[date]])</f>
        <v>2019</v>
      </c>
      <c r="E550" s="30">
        <v>15712</v>
      </c>
      <c r="F550" s="30">
        <v>3.477777777777777</v>
      </c>
      <c r="G550" s="30">
        <v>12.237170000000001</v>
      </c>
      <c r="H550" s="30">
        <v>3.477777777777777</v>
      </c>
      <c r="I550" s="30">
        <v>2.3597222222222221</v>
      </c>
      <c r="J550" s="30">
        <v>10.91358</v>
      </c>
      <c r="K550" s="30">
        <f>Table2[[#This Row],[km]]/Table2[[#This Row],[steps]]*1000*3.28084</f>
        <v>2.5552569260947049</v>
      </c>
      <c r="L550" s="31">
        <f>IF(Table2[[#This Row],[km_walking]]&gt;3,Table2[[#This Row],[km_walking]]/Table2[[#This Row],[hours_walking]],"")</f>
        <v>4.6249426721600946</v>
      </c>
      <c r="M550" s="30">
        <f t="shared" si="45"/>
        <v>1</v>
      </c>
      <c r="N550" s="30">
        <f t="shared" si="41"/>
        <v>0</v>
      </c>
      <c r="O550" s="30">
        <f t="shared" si="43"/>
        <v>0</v>
      </c>
      <c r="P550" s="30">
        <f>IFERROR(IF(Table2[[#This Row],[break]]=0,0,P549+1),1)</f>
        <v>0</v>
      </c>
      <c r="Q550" s="30">
        <f t="shared" si="42"/>
        <v>0</v>
      </c>
      <c r="R550" s="30" t="str">
        <f>TEXT(Table2[[#This Row],[date]],"dd-mmm-yyyy")</f>
        <v>03-Jul-2019</v>
      </c>
    </row>
    <row r="551" spans="1:18" x14ac:dyDescent="0.25">
      <c r="A551" s="27">
        <v>43650</v>
      </c>
      <c r="B551" s="6" t="str">
        <f t="shared" si="44"/>
        <v>04 Thu</v>
      </c>
      <c r="C551" s="6" t="str">
        <f>TEXT(Table2[[#This Row],[date]],"mmm")</f>
        <v>Jul</v>
      </c>
      <c r="D551" s="30">
        <f>YEAR(Table2[[#This Row],[date]])</f>
        <v>2019</v>
      </c>
      <c r="E551" s="30">
        <v>9557</v>
      </c>
      <c r="F551" s="30">
        <v>3.5475000000000012</v>
      </c>
      <c r="G551" s="30">
        <v>7.420027000000001</v>
      </c>
      <c r="H551" s="30">
        <v>3.5475000000000012</v>
      </c>
      <c r="I551" s="30">
        <v>1.091666666666667</v>
      </c>
      <c r="J551" s="30">
        <v>4.8024199999999997</v>
      </c>
      <c r="K551" s="30">
        <f>Table2[[#This Row],[km]]/Table2[[#This Row],[steps]]*1000*3.28084</f>
        <v>2.5472346324871826</v>
      </c>
      <c r="L551" s="31">
        <f>IF(Table2[[#This Row],[km_walking]]&gt;3,Table2[[#This Row],[km_walking]]/Table2[[#This Row],[hours_walking]],"")</f>
        <v>4.3991633587786243</v>
      </c>
      <c r="M551" s="30">
        <f t="shared" si="45"/>
        <v>0</v>
      </c>
      <c r="N551" s="30">
        <f t="shared" si="41"/>
        <v>0</v>
      </c>
      <c r="O551" s="30">
        <f t="shared" si="43"/>
        <v>0</v>
      </c>
      <c r="P551" s="30">
        <f>IFERROR(IF(Table2[[#This Row],[break]]=0,0,P550+1),1)</f>
        <v>0</v>
      </c>
      <c r="Q551" s="30">
        <f t="shared" si="42"/>
        <v>0</v>
      </c>
      <c r="R551" s="30" t="str">
        <f>TEXT(Table2[[#This Row],[date]],"dd-mmm-yyyy")</f>
        <v>04-Jul-2019</v>
      </c>
    </row>
    <row r="552" spans="1:18" x14ac:dyDescent="0.25">
      <c r="A552" s="27">
        <v>43651</v>
      </c>
      <c r="B552" s="6" t="str">
        <f t="shared" si="44"/>
        <v>05 Fri</v>
      </c>
      <c r="C552" s="6" t="str">
        <f>TEXT(Table2[[#This Row],[date]],"mmm")</f>
        <v>Jul</v>
      </c>
      <c r="D552" s="30">
        <f>YEAR(Table2[[#This Row],[date]])</f>
        <v>2019</v>
      </c>
      <c r="E552" s="30">
        <v>2599</v>
      </c>
      <c r="F552" s="30">
        <v>2.226666666666667</v>
      </c>
      <c r="G552" s="30">
        <v>1.6398630999999999</v>
      </c>
      <c r="H552" s="30">
        <v>2.226666666666667</v>
      </c>
      <c r="I552" s="30">
        <v>1.8055555555555561E-2</v>
      </c>
      <c r="J552" s="30">
        <v>7.891999999999999E-2</v>
      </c>
      <c r="K552" s="30">
        <f>Table2[[#This Row],[km]]/Table2[[#This Row],[steps]]*1000*3.28084</f>
        <v>2.0700763574467103</v>
      </c>
      <c r="L552" s="31" t="str">
        <f>IF(Table2[[#This Row],[km_walking]]&gt;3,Table2[[#This Row],[km_walking]]/Table2[[#This Row],[hours_walking]],"")</f>
        <v/>
      </c>
      <c r="M552" s="30">
        <f t="shared" si="45"/>
        <v>0</v>
      </c>
      <c r="N552" s="30">
        <f t="shared" si="41"/>
        <v>0</v>
      </c>
      <c r="O552" s="30">
        <f t="shared" si="43"/>
        <v>1</v>
      </c>
      <c r="P552" s="30">
        <f>IFERROR(IF(Table2[[#This Row],[break]]=0,0,P551+1),1)</f>
        <v>1</v>
      </c>
      <c r="Q552" s="30">
        <f t="shared" si="42"/>
        <v>0</v>
      </c>
      <c r="R552" s="30" t="str">
        <f>TEXT(Table2[[#This Row],[date]],"dd-mmm-yyyy")</f>
        <v>05-Jul-2019</v>
      </c>
    </row>
    <row r="553" spans="1:18" x14ac:dyDescent="0.25">
      <c r="A553" s="27">
        <v>43652</v>
      </c>
      <c r="B553" s="6" t="str">
        <f t="shared" si="44"/>
        <v>06 Sat</v>
      </c>
      <c r="C553" s="6" t="str">
        <f>TEXT(Table2[[#This Row],[date]],"mmm")</f>
        <v>Jul</v>
      </c>
      <c r="D553" s="30">
        <f>YEAR(Table2[[#This Row],[date]])</f>
        <v>2019</v>
      </c>
      <c r="E553" s="30">
        <v>8621</v>
      </c>
      <c r="F553" s="30">
        <v>2.8666666666666658</v>
      </c>
      <c r="G553" s="30">
        <v>6.8078400000000006</v>
      </c>
      <c r="H553" s="30">
        <v>2.8666666666666658</v>
      </c>
      <c r="I553" s="30">
        <v>0.99694444444444452</v>
      </c>
      <c r="J553" s="30">
        <v>5.1533600000000002</v>
      </c>
      <c r="K553" s="30">
        <f>Table2[[#This Row],[km]]/Table2[[#This Row],[steps]]*1000*3.28084</f>
        <v>2.5908170497158101</v>
      </c>
      <c r="L553" s="31">
        <f>IF(Table2[[#This Row],[km_walking]]&gt;3,Table2[[#This Row],[km_walking]]/Table2[[#This Row],[hours_walking]],"")</f>
        <v>5.1691546391752574</v>
      </c>
      <c r="M553" s="30">
        <f t="shared" si="45"/>
        <v>0</v>
      </c>
      <c r="N553" s="30">
        <f t="shared" si="41"/>
        <v>0</v>
      </c>
      <c r="O553" s="30">
        <f t="shared" si="43"/>
        <v>0</v>
      </c>
      <c r="P553" s="30">
        <f>IFERROR(IF(Table2[[#This Row],[break]]=0,0,P552+1),1)</f>
        <v>0</v>
      </c>
      <c r="Q553" s="30">
        <f t="shared" si="42"/>
        <v>1</v>
      </c>
      <c r="R553" s="30" t="str">
        <f>TEXT(Table2[[#This Row],[date]],"dd-mmm-yyyy")</f>
        <v>06-Jul-2019</v>
      </c>
    </row>
    <row r="554" spans="1:18" x14ac:dyDescent="0.25">
      <c r="A554" s="27">
        <v>43653</v>
      </c>
      <c r="B554" s="6" t="str">
        <f t="shared" si="44"/>
        <v>07 Sun</v>
      </c>
      <c r="C554" s="6" t="str">
        <f>TEXT(Table2[[#This Row],[date]],"mmm")</f>
        <v>Jul</v>
      </c>
      <c r="D554" s="30">
        <f>YEAR(Table2[[#This Row],[date]])</f>
        <v>2019</v>
      </c>
      <c r="E554" s="30">
        <v>4217</v>
      </c>
      <c r="F554" s="30">
        <v>2.375</v>
      </c>
      <c r="G554" s="30">
        <v>3.1131199999999999</v>
      </c>
      <c r="H554" s="30">
        <v>2.375</v>
      </c>
      <c r="I554" s="30">
        <v>0.32750000000000001</v>
      </c>
      <c r="J554" s="30">
        <v>1.57491</v>
      </c>
      <c r="K554" s="30">
        <f>Table2[[#This Row],[km]]/Table2[[#This Row],[steps]]*1000*3.28084</f>
        <v>2.4220176952335781</v>
      </c>
      <c r="L554" s="31" t="str">
        <f>IF(Table2[[#This Row],[km_walking]]&gt;3,Table2[[#This Row],[km_walking]]/Table2[[#This Row],[hours_walking]],"")</f>
        <v/>
      </c>
      <c r="M554" s="30">
        <f t="shared" si="45"/>
        <v>0</v>
      </c>
      <c r="N554" s="30">
        <f t="shared" si="41"/>
        <v>0</v>
      </c>
      <c r="O554" s="30">
        <f t="shared" si="43"/>
        <v>0</v>
      </c>
      <c r="P554" s="30">
        <f>IFERROR(IF(Table2[[#This Row],[break]]=0,0,P553+1),1)</f>
        <v>0</v>
      </c>
      <c r="Q554" s="30">
        <f t="shared" si="42"/>
        <v>0</v>
      </c>
      <c r="R554" s="30" t="str">
        <f>TEXT(Table2[[#This Row],[date]],"dd-mmm-yyyy")</f>
        <v>07-Jul-2019</v>
      </c>
    </row>
    <row r="555" spans="1:18" x14ac:dyDescent="0.25">
      <c r="A555" s="27">
        <v>43654</v>
      </c>
      <c r="B555" s="6" t="str">
        <f t="shared" si="44"/>
        <v>08 Mon</v>
      </c>
      <c r="C555" s="6" t="str">
        <f>TEXT(Table2[[#This Row],[date]],"mmm")</f>
        <v>Jul</v>
      </c>
      <c r="D555" s="30">
        <f>YEAR(Table2[[#This Row],[date]])</f>
        <v>2019</v>
      </c>
      <c r="E555" s="30">
        <v>7912</v>
      </c>
      <c r="F555" s="30">
        <v>3.3608333333333329</v>
      </c>
      <c r="G555" s="30">
        <v>5.4930199999999996</v>
      </c>
      <c r="H555" s="30">
        <v>3.3608333333333329</v>
      </c>
      <c r="I555" s="30">
        <v>1.0094444444444439</v>
      </c>
      <c r="J555" s="30">
        <v>3.8680699999999999</v>
      </c>
      <c r="K555" s="30">
        <f>Table2[[#This Row],[km]]/Table2[[#This Row],[steps]]*1000*3.28084</f>
        <v>2.277770441961577</v>
      </c>
      <c r="L555" s="31">
        <f>IF(Table2[[#This Row],[km_walking]]&gt;3,Table2[[#This Row],[km_walking]]/Table2[[#This Row],[hours_walking]],"")</f>
        <v>3.8318800220143112</v>
      </c>
      <c r="M555" s="30">
        <f t="shared" si="45"/>
        <v>0</v>
      </c>
      <c r="N555" s="30">
        <f t="shared" si="41"/>
        <v>0</v>
      </c>
      <c r="O555" s="30">
        <f t="shared" si="43"/>
        <v>0</v>
      </c>
      <c r="P555" s="30">
        <f>IFERROR(IF(Table2[[#This Row],[break]]=0,0,P554+1),1)</f>
        <v>0</v>
      </c>
      <c r="Q555" s="30">
        <f t="shared" si="42"/>
        <v>0</v>
      </c>
      <c r="R555" s="30" t="str">
        <f>TEXT(Table2[[#This Row],[date]],"dd-mmm-yyyy")</f>
        <v>08-Jul-2019</v>
      </c>
    </row>
    <row r="556" spans="1:18" x14ac:dyDescent="0.25">
      <c r="A556" s="27">
        <v>43655</v>
      </c>
      <c r="B556" s="6" t="str">
        <f t="shared" si="44"/>
        <v>09 Tue</v>
      </c>
      <c r="C556" s="6" t="str">
        <f>TEXT(Table2[[#This Row],[date]],"mmm")</f>
        <v>Jul</v>
      </c>
      <c r="D556" s="30">
        <f>YEAR(Table2[[#This Row],[date]])</f>
        <v>2019</v>
      </c>
      <c r="E556" s="30">
        <v>12869</v>
      </c>
      <c r="F556" s="30">
        <v>3.6608333333333318</v>
      </c>
      <c r="G556" s="30">
        <v>9.6934300000000011</v>
      </c>
      <c r="H556" s="30">
        <v>3.6608333333333318</v>
      </c>
      <c r="I556" s="30">
        <v>1.611388888888889</v>
      </c>
      <c r="J556" s="30">
        <v>7.8402900000000004</v>
      </c>
      <c r="K556" s="30">
        <f>Table2[[#This Row],[km]]/Table2[[#This Row],[steps]]*1000*3.28084</f>
        <v>2.4712559547128761</v>
      </c>
      <c r="L556" s="31">
        <f>IF(Table2[[#This Row],[km_walking]]&gt;3,Table2[[#This Row],[km_walking]]/Table2[[#This Row],[hours_walking]],"")</f>
        <v>4.8655480089639713</v>
      </c>
      <c r="M556" s="30">
        <f t="shared" si="45"/>
        <v>1</v>
      </c>
      <c r="N556" s="30">
        <f t="shared" si="41"/>
        <v>0</v>
      </c>
      <c r="O556" s="30">
        <f t="shared" si="43"/>
        <v>0</v>
      </c>
      <c r="P556" s="30">
        <f>IFERROR(IF(Table2[[#This Row],[break]]=0,0,P555+1),1)</f>
        <v>0</v>
      </c>
      <c r="Q556" s="30">
        <f t="shared" si="42"/>
        <v>0</v>
      </c>
      <c r="R556" s="30" t="str">
        <f>TEXT(Table2[[#This Row],[date]],"dd-mmm-yyyy")</f>
        <v>09-Jul-2019</v>
      </c>
    </row>
    <row r="557" spans="1:18" x14ac:dyDescent="0.25">
      <c r="A557" s="27">
        <v>43656</v>
      </c>
      <c r="B557" s="6" t="str">
        <f t="shared" si="44"/>
        <v>10 Wed</v>
      </c>
      <c r="C557" s="6" t="str">
        <f>TEXT(Table2[[#This Row],[date]],"mmm")</f>
        <v>Jul</v>
      </c>
      <c r="D557" s="30">
        <f>YEAR(Table2[[#This Row],[date]])</f>
        <v>2019</v>
      </c>
      <c r="E557" s="30">
        <v>5324</v>
      </c>
      <c r="F557" s="30">
        <v>1.9222222222222221</v>
      </c>
      <c r="G557" s="30">
        <v>4.0268299999999986</v>
      </c>
      <c r="H557" s="30">
        <v>1.9222222222222221</v>
      </c>
      <c r="I557" s="30">
        <v>0.65388888888888885</v>
      </c>
      <c r="J557" s="30">
        <v>3.1258499999999998</v>
      </c>
      <c r="K557" s="30">
        <f>Table2[[#This Row],[km]]/Table2[[#This Row],[steps]]*1000*3.28084</f>
        <v>2.4814772609316296</v>
      </c>
      <c r="L557" s="31">
        <f>IF(Table2[[#This Row],[km_walking]]&gt;3,Table2[[#This Row],[km_walking]]/Table2[[#This Row],[hours_walking]],"")</f>
        <v>4.7803993203058619</v>
      </c>
      <c r="M557" s="30">
        <f t="shared" si="45"/>
        <v>0</v>
      </c>
      <c r="N557" s="30">
        <f t="shared" si="41"/>
        <v>0</v>
      </c>
      <c r="O557" s="30">
        <f t="shared" si="43"/>
        <v>0</v>
      </c>
      <c r="P557" s="30">
        <f>IFERROR(IF(Table2[[#This Row],[break]]=0,0,P556+1),1)</f>
        <v>0</v>
      </c>
      <c r="Q557" s="30">
        <f t="shared" si="42"/>
        <v>0</v>
      </c>
      <c r="R557" s="30" t="str">
        <f>TEXT(Table2[[#This Row],[date]],"dd-mmm-yyyy")</f>
        <v>10-Jul-2019</v>
      </c>
    </row>
    <row r="558" spans="1:18" x14ac:dyDescent="0.25">
      <c r="A558" s="27">
        <v>43657</v>
      </c>
      <c r="B558" s="6" t="str">
        <f t="shared" si="44"/>
        <v>11 Thu</v>
      </c>
      <c r="C558" s="6" t="str">
        <f>TEXT(Table2[[#This Row],[date]],"mmm")</f>
        <v>Jul</v>
      </c>
      <c r="D558" s="30">
        <f>YEAR(Table2[[#This Row],[date]])</f>
        <v>2019</v>
      </c>
      <c r="E558" s="30">
        <v>13353</v>
      </c>
      <c r="F558" s="30">
        <v>4.0575000000000001</v>
      </c>
      <c r="G558" s="30">
        <v>10.221500000000001</v>
      </c>
      <c r="H558" s="30">
        <v>4.0575000000000001</v>
      </c>
      <c r="I558" s="30">
        <v>1.7186111111111111</v>
      </c>
      <c r="J558" s="30">
        <v>8.1787700000000001</v>
      </c>
      <c r="K558" s="30">
        <f>Table2[[#This Row],[km]]/Table2[[#This Row],[steps]]*1000*3.28084</f>
        <v>2.5114285973189547</v>
      </c>
      <c r="L558" s="31">
        <f>IF(Table2[[#This Row],[km_walking]]&gt;3,Table2[[#This Row],[km_walking]]/Table2[[#This Row],[hours_walking]],"")</f>
        <v>4.7589416518506544</v>
      </c>
      <c r="M558" s="30">
        <f t="shared" si="45"/>
        <v>1</v>
      </c>
      <c r="N558" s="30">
        <f t="shared" si="41"/>
        <v>0</v>
      </c>
      <c r="O558" s="30">
        <f t="shared" si="43"/>
        <v>0</v>
      </c>
      <c r="P558" s="30">
        <f>IFERROR(IF(Table2[[#This Row],[break]]=0,0,P557+1),1)</f>
        <v>0</v>
      </c>
      <c r="Q558" s="30">
        <f t="shared" si="42"/>
        <v>0</v>
      </c>
      <c r="R558" s="30" t="str">
        <f>TEXT(Table2[[#This Row],[date]],"dd-mmm-yyyy")</f>
        <v>11-Jul-2019</v>
      </c>
    </row>
    <row r="559" spans="1:18" x14ac:dyDescent="0.25">
      <c r="A559" s="27">
        <v>43658</v>
      </c>
      <c r="B559" s="6" t="str">
        <f t="shared" si="44"/>
        <v>12 Fri</v>
      </c>
      <c r="C559" s="6" t="str">
        <f>TEXT(Table2[[#This Row],[date]],"mmm")</f>
        <v>Jul</v>
      </c>
      <c r="D559" s="30">
        <f>YEAR(Table2[[#This Row],[date]])</f>
        <v>2019</v>
      </c>
      <c r="E559" s="30">
        <v>7826</v>
      </c>
      <c r="F559" s="30">
        <v>4.3902777777777784</v>
      </c>
      <c r="G559" s="30">
        <v>5.6397999999999993</v>
      </c>
      <c r="H559" s="30">
        <v>4.3902777777777784</v>
      </c>
      <c r="I559" s="30">
        <v>0.99388888888888893</v>
      </c>
      <c r="J559" s="30">
        <v>3.3589500000000001</v>
      </c>
      <c r="K559" s="30">
        <f>Table2[[#This Row],[km]]/Table2[[#This Row],[steps]]*1000*3.28084</f>
        <v>2.3643344533605926</v>
      </c>
      <c r="L559" s="31">
        <f>IF(Table2[[#This Row],[km_walking]]&gt;3,Table2[[#This Row],[km_walking]]/Table2[[#This Row],[hours_walking]],"")</f>
        <v>3.3796031302403575</v>
      </c>
      <c r="M559" s="30">
        <f t="shared" si="45"/>
        <v>0</v>
      </c>
      <c r="N559" s="30">
        <f t="shared" si="41"/>
        <v>0</v>
      </c>
      <c r="O559" s="30">
        <f t="shared" si="43"/>
        <v>0</v>
      </c>
      <c r="P559" s="30">
        <f>IFERROR(IF(Table2[[#This Row],[break]]=0,0,P558+1),1)</f>
        <v>0</v>
      </c>
      <c r="Q559" s="30">
        <f t="shared" si="42"/>
        <v>0</v>
      </c>
      <c r="R559" s="30" t="str">
        <f>TEXT(Table2[[#This Row],[date]],"dd-mmm-yyyy")</f>
        <v>12-Jul-2019</v>
      </c>
    </row>
    <row r="560" spans="1:18" x14ac:dyDescent="0.25">
      <c r="A560" s="27">
        <v>43659</v>
      </c>
      <c r="B560" s="6" t="str">
        <f t="shared" si="44"/>
        <v>13 Sat</v>
      </c>
      <c r="C560" s="6" t="str">
        <f>TEXT(Table2[[#This Row],[date]],"mmm")</f>
        <v>Jul</v>
      </c>
      <c r="D560" s="30">
        <f>YEAR(Table2[[#This Row],[date]])</f>
        <v>2019</v>
      </c>
      <c r="E560" s="30">
        <v>11491</v>
      </c>
      <c r="F560" s="30">
        <v>4.0269444444444424</v>
      </c>
      <c r="G560" s="30">
        <v>8.3031699999999979</v>
      </c>
      <c r="H560" s="30">
        <v>4.0269444444444424</v>
      </c>
      <c r="I560" s="30">
        <v>1.23</v>
      </c>
      <c r="J560" s="30">
        <v>5.7219800000000003</v>
      </c>
      <c r="K560" s="30">
        <f>Table2[[#This Row],[km]]/Table2[[#This Row],[steps]]*1000*3.28084</f>
        <v>2.3706702865546943</v>
      </c>
      <c r="L560" s="31">
        <f>IF(Table2[[#This Row],[km_walking]]&gt;3,Table2[[#This Row],[km_walking]]/Table2[[#This Row],[hours_walking]],"")</f>
        <v>4.6520162601626023</v>
      </c>
      <c r="M560" s="30">
        <f t="shared" si="45"/>
        <v>1</v>
      </c>
      <c r="N560" s="30">
        <f t="shared" si="41"/>
        <v>0</v>
      </c>
      <c r="O560" s="30">
        <f t="shared" si="43"/>
        <v>0</v>
      </c>
      <c r="P560" s="30">
        <f>IFERROR(IF(Table2[[#This Row],[break]]=0,0,P559+1),1)</f>
        <v>0</v>
      </c>
      <c r="Q560" s="30">
        <f t="shared" si="42"/>
        <v>0</v>
      </c>
      <c r="R560" s="30" t="str">
        <f>TEXT(Table2[[#This Row],[date]],"dd-mmm-yyyy")</f>
        <v>13-Jul-2019</v>
      </c>
    </row>
    <row r="561" spans="1:18" x14ac:dyDescent="0.25">
      <c r="A561" s="27">
        <v>43660</v>
      </c>
      <c r="B561" s="6" t="str">
        <f t="shared" si="44"/>
        <v>14 Sun</v>
      </c>
      <c r="C561" s="6" t="str">
        <f>TEXT(Table2[[#This Row],[date]],"mmm")</f>
        <v>Jul</v>
      </c>
      <c r="D561" s="30">
        <f>YEAR(Table2[[#This Row],[date]])</f>
        <v>2019</v>
      </c>
      <c r="E561" s="30">
        <v>13872</v>
      </c>
      <c r="F561" s="30">
        <v>3.948055555555555</v>
      </c>
      <c r="G561" s="30">
        <v>9.4042099999999973</v>
      </c>
      <c r="H561" s="30">
        <v>3.948055555555555</v>
      </c>
      <c r="I561" s="30">
        <v>1.7408333333333339</v>
      </c>
      <c r="J561" s="30">
        <v>7.2646099999999993</v>
      </c>
      <c r="K561" s="30">
        <f>Table2[[#This Row],[km]]/Table2[[#This Row],[steps]]*1000*3.28084</f>
        <v>2.2241715928777386</v>
      </c>
      <c r="L561" s="31">
        <f>IF(Table2[[#This Row],[km_walking]]&gt;3,Table2[[#This Row],[km_walking]]/Table2[[#This Row],[hours_walking]],"")</f>
        <v>4.1730646242221141</v>
      </c>
      <c r="M561" s="30">
        <f t="shared" si="45"/>
        <v>1</v>
      </c>
      <c r="N561" s="30">
        <f t="shared" si="41"/>
        <v>0</v>
      </c>
      <c r="O561" s="30">
        <f t="shared" si="43"/>
        <v>0</v>
      </c>
      <c r="P561" s="30">
        <f>IFERROR(IF(Table2[[#This Row],[break]]=0,0,P560+1),1)</f>
        <v>0</v>
      </c>
      <c r="Q561" s="30">
        <f t="shared" si="42"/>
        <v>0</v>
      </c>
      <c r="R561" s="30" t="str">
        <f>TEXT(Table2[[#This Row],[date]],"dd-mmm-yyyy")</f>
        <v>14-Jul-2019</v>
      </c>
    </row>
    <row r="562" spans="1:18" x14ac:dyDescent="0.25">
      <c r="A562" s="27">
        <v>43661</v>
      </c>
      <c r="B562" s="6" t="str">
        <f t="shared" si="44"/>
        <v>15 Mon</v>
      </c>
      <c r="C562" s="6" t="str">
        <f>TEXT(Table2[[#This Row],[date]],"mmm")</f>
        <v>Jul</v>
      </c>
      <c r="D562" s="30">
        <f>YEAR(Table2[[#This Row],[date]])</f>
        <v>2019</v>
      </c>
      <c r="E562" s="30">
        <v>10700</v>
      </c>
      <c r="F562" s="30">
        <v>2.9058333333333328</v>
      </c>
      <c r="G562" s="30">
        <v>7.5744099999999994</v>
      </c>
      <c r="H562" s="30">
        <v>2.9058333333333328</v>
      </c>
      <c r="I562" s="30">
        <v>1.494166666666666</v>
      </c>
      <c r="J562" s="30">
        <v>6.761169999999999</v>
      </c>
      <c r="K562" s="30">
        <f>Table2[[#This Row],[km]]/Table2[[#This Row],[steps]]*1000*3.28084</f>
        <v>2.3224698415327101</v>
      </c>
      <c r="L562" s="31">
        <f>IF(Table2[[#This Row],[km_walking]]&gt;3,Table2[[#This Row],[km_walking]]/Table2[[#This Row],[hours_walking]],"")</f>
        <v>4.5250440602342454</v>
      </c>
      <c r="M562" s="30">
        <f t="shared" si="45"/>
        <v>1</v>
      </c>
      <c r="N562" s="30">
        <f t="shared" si="41"/>
        <v>0</v>
      </c>
      <c r="O562" s="30">
        <f t="shared" si="43"/>
        <v>0</v>
      </c>
      <c r="P562" s="30">
        <f>IFERROR(IF(Table2[[#This Row],[break]]=0,0,P561+1),1)</f>
        <v>0</v>
      </c>
      <c r="Q562" s="30">
        <f t="shared" si="42"/>
        <v>0</v>
      </c>
      <c r="R562" s="30" t="str">
        <f>TEXT(Table2[[#This Row],[date]],"dd-mmm-yyyy")</f>
        <v>15-Jul-2019</v>
      </c>
    </row>
    <row r="563" spans="1:18" x14ac:dyDescent="0.25">
      <c r="A563" s="27">
        <v>43662</v>
      </c>
      <c r="B563" s="6" t="str">
        <f t="shared" si="44"/>
        <v>16 Tue</v>
      </c>
      <c r="C563" s="6" t="str">
        <f>TEXT(Table2[[#This Row],[date]],"mmm")</f>
        <v>Jul</v>
      </c>
      <c r="D563" s="30">
        <f>YEAR(Table2[[#This Row],[date]])</f>
        <v>2019</v>
      </c>
      <c r="E563" s="30">
        <v>18204</v>
      </c>
      <c r="F563" s="30">
        <v>3.8747222222222208</v>
      </c>
      <c r="G563" s="30">
        <v>13.085319999999999</v>
      </c>
      <c r="H563" s="30">
        <v>3.8747222222222208</v>
      </c>
      <c r="I563" s="30">
        <v>2.5086111111111111</v>
      </c>
      <c r="J563" s="30">
        <v>11.91053</v>
      </c>
      <c r="K563" s="30">
        <f>Table2[[#This Row],[km]]/Table2[[#This Row],[steps]]*1000*3.28084</f>
        <v>2.3583191204570424</v>
      </c>
      <c r="L563" s="31">
        <f>IF(Table2[[#This Row],[km_walking]]&gt;3,Table2[[#This Row],[km_walking]]/Table2[[#This Row],[hours_walking]],"")</f>
        <v>4.7478582659727602</v>
      </c>
      <c r="M563" s="30">
        <f t="shared" si="45"/>
        <v>1</v>
      </c>
      <c r="N563" s="30">
        <f t="shared" si="41"/>
        <v>0</v>
      </c>
      <c r="O563" s="30">
        <f t="shared" si="43"/>
        <v>0</v>
      </c>
      <c r="P563" s="30">
        <f>IFERROR(IF(Table2[[#This Row],[break]]=0,0,P562+1),1)</f>
        <v>0</v>
      </c>
      <c r="Q563" s="30">
        <f t="shared" si="42"/>
        <v>0</v>
      </c>
      <c r="R563" s="30" t="str">
        <f>TEXT(Table2[[#This Row],[date]],"dd-mmm-yyyy")</f>
        <v>16-Jul-2019</v>
      </c>
    </row>
    <row r="564" spans="1:18" x14ac:dyDescent="0.25">
      <c r="A564" s="27">
        <v>43663</v>
      </c>
      <c r="B564" s="6" t="str">
        <f t="shared" si="44"/>
        <v>17 Wed</v>
      </c>
      <c r="C564" s="6" t="str">
        <f>TEXT(Table2[[#This Row],[date]],"mmm")</f>
        <v>Jul</v>
      </c>
      <c r="D564" s="30">
        <f>YEAR(Table2[[#This Row],[date]])</f>
        <v>2019</v>
      </c>
      <c r="E564" s="30">
        <v>15245</v>
      </c>
      <c r="F564" s="30">
        <v>5.6791666666666689</v>
      </c>
      <c r="G564" s="30">
        <v>10.90643</v>
      </c>
      <c r="H564" s="30">
        <v>5.6791666666666689</v>
      </c>
      <c r="I564" s="30">
        <v>1.6675</v>
      </c>
      <c r="J564" s="30">
        <v>7.6233399999999989</v>
      </c>
      <c r="K564" s="30">
        <f>Table2[[#This Row],[km]]/Table2[[#This Row],[steps]]*1000*3.28084</f>
        <v>2.3471467235946211</v>
      </c>
      <c r="L564" s="31">
        <f>IF(Table2[[#This Row],[km_walking]]&gt;3,Table2[[#This Row],[km_walking]]/Table2[[#This Row],[hours_walking]],"")</f>
        <v>4.5717181409295344</v>
      </c>
      <c r="M564" s="30">
        <f t="shared" si="45"/>
        <v>1</v>
      </c>
      <c r="N564" s="30">
        <f t="shared" si="41"/>
        <v>0</v>
      </c>
      <c r="O564" s="30">
        <f t="shared" si="43"/>
        <v>0</v>
      </c>
      <c r="P564" s="30">
        <f>IFERROR(IF(Table2[[#This Row],[break]]=0,0,P563+1),1)</f>
        <v>0</v>
      </c>
      <c r="Q564" s="30">
        <f t="shared" si="42"/>
        <v>0</v>
      </c>
      <c r="R564" s="30" t="str">
        <f>TEXT(Table2[[#This Row],[date]],"dd-mmm-yyyy")</f>
        <v>17-Jul-2019</v>
      </c>
    </row>
    <row r="565" spans="1:18" x14ac:dyDescent="0.25">
      <c r="A565" s="27">
        <v>43664</v>
      </c>
      <c r="B565" s="6" t="str">
        <f t="shared" si="44"/>
        <v>18 Thu</v>
      </c>
      <c r="C565" s="6" t="str">
        <f>TEXT(Table2[[#This Row],[date]],"mmm")</f>
        <v>Jul</v>
      </c>
      <c r="D565" s="30">
        <f>YEAR(Table2[[#This Row],[date]])</f>
        <v>2019</v>
      </c>
      <c r="E565" s="30">
        <v>8005</v>
      </c>
      <c r="F565" s="30">
        <v>2.3319444444444448</v>
      </c>
      <c r="G565" s="30">
        <v>5.9880900000000006</v>
      </c>
      <c r="H565" s="30">
        <v>2.3319444444444448</v>
      </c>
      <c r="I565" s="30">
        <v>1.148611111111111</v>
      </c>
      <c r="J565" s="30">
        <v>5.3274100000000004</v>
      </c>
      <c r="K565" s="30">
        <f>Table2[[#This Row],[km]]/Table2[[#This Row],[steps]]*1000*3.28084</f>
        <v>2.4542117670955657</v>
      </c>
      <c r="L565" s="31">
        <f>IF(Table2[[#This Row],[km_walking]]&gt;3,Table2[[#This Row],[km_walking]]/Table2[[#This Row],[hours_walking]],"")</f>
        <v>4.6381320435308346</v>
      </c>
      <c r="M565" s="30">
        <f t="shared" si="45"/>
        <v>0</v>
      </c>
      <c r="N565" s="30">
        <f t="shared" si="41"/>
        <v>0</v>
      </c>
      <c r="O565" s="30">
        <f t="shared" si="43"/>
        <v>0</v>
      </c>
      <c r="P565" s="30">
        <f>IFERROR(IF(Table2[[#This Row],[break]]=0,0,P564+1),1)</f>
        <v>0</v>
      </c>
      <c r="Q565" s="30">
        <f t="shared" si="42"/>
        <v>0</v>
      </c>
      <c r="R565" s="30" t="str">
        <f>TEXT(Table2[[#This Row],[date]],"dd-mmm-yyyy")</f>
        <v>18-Jul-2019</v>
      </c>
    </row>
    <row r="566" spans="1:18" x14ac:dyDescent="0.25">
      <c r="A566" s="27">
        <v>43665</v>
      </c>
      <c r="B566" s="6" t="str">
        <f t="shared" si="44"/>
        <v>19 Fri</v>
      </c>
      <c r="C566" s="6" t="str">
        <f>TEXT(Table2[[#This Row],[date]],"mmm")</f>
        <v>Jul</v>
      </c>
      <c r="D566" s="30">
        <f>YEAR(Table2[[#This Row],[date]])</f>
        <v>2019</v>
      </c>
      <c r="E566" s="30">
        <v>5789</v>
      </c>
      <c r="F566" s="30">
        <v>2.370833333333334</v>
      </c>
      <c r="G566" s="30">
        <v>4.3997024000000016</v>
      </c>
      <c r="H566" s="30">
        <v>2.370833333333334</v>
      </c>
      <c r="I566" s="30">
        <v>0.67666666666666664</v>
      </c>
      <c r="J566" s="30">
        <v>2.7699009999999999</v>
      </c>
      <c r="K566" s="30">
        <f>Table2[[#This Row],[km]]/Table2[[#This Row],[steps]]*1000*3.28084</f>
        <v>2.493473764383487</v>
      </c>
      <c r="L566" s="31" t="str">
        <f>IF(Table2[[#This Row],[km_walking]]&gt;3,Table2[[#This Row],[km_walking]]/Table2[[#This Row],[hours_walking]],"")</f>
        <v/>
      </c>
      <c r="M566" s="30">
        <f t="shared" si="45"/>
        <v>0</v>
      </c>
      <c r="N566" s="30">
        <f t="shared" si="41"/>
        <v>0</v>
      </c>
      <c r="O566" s="30">
        <f t="shared" si="43"/>
        <v>0</v>
      </c>
      <c r="P566" s="30">
        <f>IFERROR(IF(Table2[[#This Row],[break]]=0,0,P565+1),1)</f>
        <v>0</v>
      </c>
      <c r="Q566" s="30">
        <f t="shared" si="42"/>
        <v>0</v>
      </c>
      <c r="R566" s="30" t="str">
        <f>TEXT(Table2[[#This Row],[date]],"dd-mmm-yyyy")</f>
        <v>19-Jul-2019</v>
      </c>
    </row>
    <row r="567" spans="1:18" x14ac:dyDescent="0.25">
      <c r="A567" s="27">
        <v>43666</v>
      </c>
      <c r="B567" s="6" t="str">
        <f t="shared" si="44"/>
        <v>20 Sat</v>
      </c>
      <c r="C567" s="6" t="str">
        <f>TEXT(Table2[[#This Row],[date]],"mmm")</f>
        <v>Jul</v>
      </c>
      <c r="D567" s="30">
        <f>YEAR(Table2[[#This Row],[date]])</f>
        <v>2019</v>
      </c>
      <c r="E567" s="30">
        <v>5940</v>
      </c>
      <c r="F567" s="30">
        <v>2.1202777777777779</v>
      </c>
      <c r="G567" s="30">
        <v>4.7994399999999988</v>
      </c>
      <c r="H567" s="30">
        <v>2.1202777777777779</v>
      </c>
      <c r="I567" s="30">
        <v>0.67138888888888881</v>
      </c>
      <c r="J567" s="30">
        <v>3.3018700000000001</v>
      </c>
      <c r="K567" s="30">
        <f>Table2[[#This Row],[km]]/Table2[[#This Row],[steps]]*1000*3.28084</f>
        <v>2.6508745336026931</v>
      </c>
      <c r="L567" s="31">
        <f>IF(Table2[[#This Row],[km_walking]]&gt;3,Table2[[#This Row],[km_walking]]/Table2[[#This Row],[hours_walking]],"")</f>
        <v>4.9179693835333067</v>
      </c>
      <c r="M567" s="30">
        <f t="shared" si="45"/>
        <v>0</v>
      </c>
      <c r="N567" s="30">
        <f t="shared" si="41"/>
        <v>0</v>
      </c>
      <c r="O567" s="30">
        <f t="shared" si="43"/>
        <v>0</v>
      </c>
      <c r="P567" s="30">
        <f>IFERROR(IF(Table2[[#This Row],[break]]=0,0,P566+1),1)</f>
        <v>0</v>
      </c>
      <c r="Q567" s="30">
        <f t="shared" si="42"/>
        <v>0</v>
      </c>
      <c r="R567" s="30" t="str">
        <f>TEXT(Table2[[#This Row],[date]],"dd-mmm-yyyy")</f>
        <v>20-Jul-2019</v>
      </c>
    </row>
    <row r="568" spans="1:18" x14ac:dyDescent="0.25">
      <c r="A568" s="27">
        <v>43667</v>
      </c>
      <c r="B568" s="6" t="str">
        <f t="shared" si="44"/>
        <v>21 Sun</v>
      </c>
      <c r="C568" s="6" t="str">
        <f>TEXT(Table2[[#This Row],[date]],"mmm")</f>
        <v>Jul</v>
      </c>
      <c r="D568" s="30">
        <f>YEAR(Table2[[#This Row],[date]])</f>
        <v>2019</v>
      </c>
      <c r="E568" s="30">
        <v>4246</v>
      </c>
      <c r="F568" s="30">
        <v>2.2324999999999999</v>
      </c>
      <c r="G568" s="30">
        <v>2.8294999999999999</v>
      </c>
      <c r="H568" s="30">
        <v>2.2324999999999999</v>
      </c>
      <c r="I568" s="30">
        <v>0.28861111111111121</v>
      </c>
      <c r="J568" s="30">
        <v>1.27363</v>
      </c>
      <c r="K568" s="30">
        <f>Table2[[#This Row],[km]]/Table2[[#This Row],[steps]]*1000*3.28084</f>
        <v>2.1863251954780969</v>
      </c>
      <c r="L568" s="31" t="str">
        <f>IF(Table2[[#This Row],[km_walking]]&gt;3,Table2[[#This Row],[km_walking]]/Table2[[#This Row],[hours_walking]],"")</f>
        <v/>
      </c>
      <c r="M568" s="30">
        <f t="shared" si="45"/>
        <v>0</v>
      </c>
      <c r="N568" s="30">
        <f t="shared" si="41"/>
        <v>0</v>
      </c>
      <c r="O568" s="30">
        <f t="shared" si="43"/>
        <v>0</v>
      </c>
      <c r="P568" s="30">
        <f>IFERROR(IF(Table2[[#This Row],[break]]=0,0,P567+1),1)</f>
        <v>0</v>
      </c>
      <c r="Q568" s="30">
        <f t="shared" si="42"/>
        <v>0</v>
      </c>
      <c r="R568" s="30" t="str">
        <f>TEXT(Table2[[#This Row],[date]],"dd-mmm-yyyy")</f>
        <v>21-Jul-2019</v>
      </c>
    </row>
    <row r="569" spans="1:18" x14ac:dyDescent="0.25">
      <c r="A569" s="27">
        <v>43668</v>
      </c>
      <c r="B569" s="6" t="str">
        <f t="shared" si="44"/>
        <v>22 Mon</v>
      </c>
      <c r="C569" s="6" t="str">
        <f>TEXT(Table2[[#This Row],[date]],"mmm")</f>
        <v>Jul</v>
      </c>
      <c r="D569" s="30">
        <f>YEAR(Table2[[#This Row],[date]])</f>
        <v>2019</v>
      </c>
      <c r="E569" s="30">
        <v>11041</v>
      </c>
      <c r="F569" s="30">
        <v>6.6325000000000038</v>
      </c>
      <c r="G569" s="30">
        <v>7.4412440000000002</v>
      </c>
      <c r="H569" s="30">
        <v>6.6325000000000038</v>
      </c>
      <c r="I569" s="30">
        <v>0.55722222222222229</v>
      </c>
      <c r="J569" s="30">
        <v>1.8512299999999999</v>
      </c>
      <c r="K569" s="30">
        <f>Table2[[#This Row],[km]]/Table2[[#This Row],[steps]]*1000*3.28084</f>
        <v>2.2111702712580383</v>
      </c>
      <c r="L569" s="31" t="str">
        <f>IF(Table2[[#This Row],[km_walking]]&gt;3,Table2[[#This Row],[km_walking]]/Table2[[#This Row],[hours_walking]],"")</f>
        <v/>
      </c>
      <c r="M569" s="30">
        <f t="shared" si="45"/>
        <v>1</v>
      </c>
      <c r="N569" s="30">
        <f t="shared" si="41"/>
        <v>0</v>
      </c>
      <c r="O569" s="30">
        <f t="shared" si="43"/>
        <v>0</v>
      </c>
      <c r="P569" s="30">
        <f>IFERROR(IF(Table2[[#This Row],[break]]=0,0,P568+1),1)</f>
        <v>0</v>
      </c>
      <c r="Q569" s="30">
        <f t="shared" si="42"/>
        <v>0</v>
      </c>
      <c r="R569" s="30" t="str">
        <f>TEXT(Table2[[#This Row],[date]],"dd-mmm-yyyy")</f>
        <v>22-Jul-2019</v>
      </c>
    </row>
    <row r="570" spans="1:18" x14ac:dyDescent="0.25">
      <c r="A570" s="27">
        <v>43669</v>
      </c>
      <c r="B570" s="6" t="str">
        <f t="shared" si="44"/>
        <v>23 Tue</v>
      </c>
      <c r="C570" s="6" t="str">
        <f>TEXT(Table2[[#This Row],[date]],"mmm")</f>
        <v>Jul</v>
      </c>
      <c r="D570" s="30">
        <f>YEAR(Table2[[#This Row],[date]])</f>
        <v>2019</v>
      </c>
      <c r="E570" s="30">
        <v>9724</v>
      </c>
      <c r="F570" s="30">
        <v>7.6333333333333364</v>
      </c>
      <c r="G570" s="30">
        <v>6.6178999999999988</v>
      </c>
      <c r="H570" s="30">
        <v>7.6333333333333364</v>
      </c>
      <c r="I570" s="30">
        <v>1.944444444444444E-3</v>
      </c>
      <c r="J570" s="30">
        <v>2.376E-2</v>
      </c>
      <c r="K570" s="30">
        <f>Table2[[#This Row],[km]]/Table2[[#This Row],[steps]]*1000*3.28084</f>
        <v>2.2328538704236935</v>
      </c>
      <c r="L570" s="31" t="str">
        <f>IF(Table2[[#This Row],[km_walking]]&gt;3,Table2[[#This Row],[km_walking]]/Table2[[#This Row],[hours_walking]],"")</f>
        <v/>
      </c>
      <c r="M570" s="30">
        <f t="shared" si="45"/>
        <v>0</v>
      </c>
      <c r="N570" s="30">
        <f t="shared" si="41"/>
        <v>0</v>
      </c>
      <c r="O570" s="30">
        <f t="shared" si="43"/>
        <v>0</v>
      </c>
      <c r="P570" s="30">
        <f>IFERROR(IF(Table2[[#This Row],[break]]=0,0,P569+1),1)</f>
        <v>0</v>
      </c>
      <c r="Q570" s="30">
        <f t="shared" si="42"/>
        <v>1</v>
      </c>
      <c r="R570" s="30" t="str">
        <f>TEXT(Table2[[#This Row],[date]],"dd-mmm-yyyy")</f>
        <v>23-Jul-2019</v>
      </c>
    </row>
    <row r="571" spans="1:18" x14ac:dyDescent="0.25">
      <c r="A571" s="27">
        <v>43670</v>
      </c>
      <c r="B571" s="6" t="str">
        <f t="shared" si="44"/>
        <v>24 Wed</v>
      </c>
      <c r="C571" s="6" t="str">
        <f>TEXT(Table2[[#This Row],[date]],"mmm")</f>
        <v>Jul</v>
      </c>
      <c r="D571" s="30">
        <f>YEAR(Table2[[#This Row],[date]])</f>
        <v>2019</v>
      </c>
      <c r="E571" s="30">
        <v>4330</v>
      </c>
      <c r="F571" s="30">
        <v>2.9233333333333338</v>
      </c>
      <c r="G571" s="30">
        <v>2.8440390000000009</v>
      </c>
      <c r="H571" s="30">
        <v>2.9233333333333338</v>
      </c>
      <c r="I571" s="30">
        <v>0.17083333333333331</v>
      </c>
      <c r="J571" s="30">
        <v>0.48668899999999993</v>
      </c>
      <c r="K571" s="30">
        <f>Table2[[#This Row],[km]]/Table2[[#This Row],[steps]]*1000*3.28084</f>
        <v>2.1549276934780606</v>
      </c>
      <c r="L571" s="31" t="str">
        <f>IF(Table2[[#This Row],[km_walking]]&gt;3,Table2[[#This Row],[km_walking]]/Table2[[#This Row],[hours_walking]],"")</f>
        <v/>
      </c>
      <c r="M571" s="30">
        <f t="shared" si="45"/>
        <v>0</v>
      </c>
      <c r="N571" s="30">
        <f t="shared" si="41"/>
        <v>0</v>
      </c>
      <c r="O571" s="30">
        <f t="shared" si="43"/>
        <v>0</v>
      </c>
      <c r="P571" s="30">
        <f>IFERROR(IF(Table2[[#This Row],[break]]=0,0,P570+1),1)</f>
        <v>0</v>
      </c>
      <c r="Q571" s="30">
        <f t="shared" si="42"/>
        <v>0</v>
      </c>
      <c r="R571" s="30" t="str">
        <f>TEXT(Table2[[#This Row],[date]],"dd-mmm-yyyy")</f>
        <v>24-Jul-2019</v>
      </c>
    </row>
    <row r="572" spans="1:18" x14ac:dyDescent="0.25">
      <c r="A572" s="27">
        <v>43671</v>
      </c>
      <c r="B572" s="6" t="str">
        <f t="shared" si="44"/>
        <v>25 Thu</v>
      </c>
      <c r="C572" s="6" t="str">
        <f>TEXT(Table2[[#This Row],[date]],"mmm")</f>
        <v>Jul</v>
      </c>
      <c r="D572" s="30">
        <f>YEAR(Table2[[#This Row],[date]])</f>
        <v>2019</v>
      </c>
      <c r="E572" s="30">
        <v>11114</v>
      </c>
      <c r="F572" s="30">
        <v>4.3891666666666662</v>
      </c>
      <c r="G572" s="30">
        <v>7.6904499999999993</v>
      </c>
      <c r="H572" s="30">
        <v>4.3891666666666662</v>
      </c>
      <c r="I572" s="30">
        <v>1.032777777777778</v>
      </c>
      <c r="J572" s="30">
        <v>4.3087299999999988</v>
      </c>
      <c r="K572" s="30">
        <f>Table2[[#This Row],[km]]/Table2[[#This Row],[steps]]*1000*3.28084</f>
        <v>2.2702119829044443</v>
      </c>
      <c r="L572" s="31">
        <f>IF(Table2[[#This Row],[km_walking]]&gt;3,Table2[[#This Row],[km_walking]]/Table2[[#This Row],[hours_walking]],"")</f>
        <v>4.1719817105970929</v>
      </c>
      <c r="M572" s="30">
        <f t="shared" si="45"/>
        <v>1</v>
      </c>
      <c r="N572" s="30">
        <f t="shared" si="41"/>
        <v>0</v>
      </c>
      <c r="O572" s="30">
        <f t="shared" si="43"/>
        <v>0</v>
      </c>
      <c r="P572" s="30">
        <f>IFERROR(IF(Table2[[#This Row],[break]]=0,0,P571+1),1)</f>
        <v>0</v>
      </c>
      <c r="Q572" s="30">
        <f t="shared" si="42"/>
        <v>0</v>
      </c>
      <c r="R572" s="30" t="str">
        <f>TEXT(Table2[[#This Row],[date]],"dd-mmm-yyyy")</f>
        <v>25-Jul-2019</v>
      </c>
    </row>
    <row r="573" spans="1:18" x14ac:dyDescent="0.25">
      <c r="A573" s="27">
        <v>43672</v>
      </c>
      <c r="B573" s="6" t="str">
        <f t="shared" si="44"/>
        <v>26 Fri</v>
      </c>
      <c r="C573" s="6" t="str">
        <f>TEXT(Table2[[#This Row],[date]],"mmm")</f>
        <v>Jul</v>
      </c>
      <c r="D573" s="30">
        <f>YEAR(Table2[[#This Row],[date]])</f>
        <v>2019</v>
      </c>
      <c r="E573" s="30">
        <v>4959</v>
      </c>
      <c r="F573" s="30">
        <v>4.0208333333333339</v>
      </c>
      <c r="G573" s="30">
        <v>3.367716000000001</v>
      </c>
      <c r="H573" s="30">
        <v>4.0208333333333339</v>
      </c>
      <c r="I573" s="30">
        <v>0.35249999999999998</v>
      </c>
      <c r="J573" s="30">
        <v>1.03033</v>
      </c>
      <c r="K573" s="30">
        <f>Table2[[#This Row],[km]]/Table2[[#This Row],[steps]]*1000*3.28084</f>
        <v>2.2280575441500305</v>
      </c>
      <c r="L573" s="31" t="str">
        <f>IF(Table2[[#This Row],[km_walking]]&gt;3,Table2[[#This Row],[km_walking]]/Table2[[#This Row],[hours_walking]],"")</f>
        <v/>
      </c>
      <c r="M573" s="30">
        <f t="shared" si="45"/>
        <v>0</v>
      </c>
      <c r="N573" s="30">
        <f t="shared" si="41"/>
        <v>0</v>
      </c>
      <c r="O573" s="30">
        <f t="shared" si="43"/>
        <v>0</v>
      </c>
      <c r="P573" s="30">
        <f>IFERROR(IF(Table2[[#This Row],[break]]=0,0,P572+1),1)</f>
        <v>0</v>
      </c>
      <c r="Q573" s="30">
        <f t="shared" si="42"/>
        <v>0</v>
      </c>
      <c r="R573" s="30" t="str">
        <f>TEXT(Table2[[#This Row],[date]],"dd-mmm-yyyy")</f>
        <v>26-Jul-2019</v>
      </c>
    </row>
    <row r="574" spans="1:18" x14ac:dyDescent="0.25">
      <c r="A574" s="27">
        <v>43673</v>
      </c>
      <c r="B574" s="6" t="str">
        <f t="shared" si="44"/>
        <v>27 Sat</v>
      </c>
      <c r="C574" s="6" t="str">
        <f>TEXT(Table2[[#This Row],[date]],"mmm")</f>
        <v>Jul</v>
      </c>
      <c r="D574" s="30">
        <f>YEAR(Table2[[#This Row],[date]])</f>
        <v>2019</v>
      </c>
      <c r="E574" s="30">
        <v>9660</v>
      </c>
      <c r="F574" s="30">
        <v>3.4211111111111112</v>
      </c>
      <c r="G574" s="30">
        <v>6.0532900000000014</v>
      </c>
      <c r="H574" s="30">
        <v>3.4211111111111112</v>
      </c>
      <c r="I574" s="30">
        <v>1.0088888888888889</v>
      </c>
      <c r="J574" s="30">
        <v>3.43249</v>
      </c>
      <c r="K574" s="30">
        <f>Table2[[#This Row],[km]]/Table2[[#This Row],[steps]]*1000*3.28084</f>
        <v>2.0558877809109735</v>
      </c>
      <c r="L574" s="31">
        <f>IF(Table2[[#This Row],[km_walking]]&gt;3,Table2[[#This Row],[km_walking]]/Table2[[#This Row],[hours_walking]],"")</f>
        <v>3.4022477973568281</v>
      </c>
      <c r="M574" s="30">
        <f t="shared" si="45"/>
        <v>0</v>
      </c>
      <c r="N574" s="30">
        <f t="shared" si="41"/>
        <v>0</v>
      </c>
      <c r="O574" s="30">
        <f t="shared" si="43"/>
        <v>0</v>
      </c>
      <c r="P574" s="30">
        <f>IFERROR(IF(Table2[[#This Row],[break]]=0,0,P573+1),1)</f>
        <v>0</v>
      </c>
      <c r="Q574" s="30">
        <f t="shared" si="42"/>
        <v>0</v>
      </c>
      <c r="R574" s="30" t="str">
        <f>TEXT(Table2[[#This Row],[date]],"dd-mmm-yyyy")</f>
        <v>27-Jul-2019</v>
      </c>
    </row>
    <row r="575" spans="1:18" x14ac:dyDescent="0.25">
      <c r="A575" s="27">
        <v>43674</v>
      </c>
      <c r="B575" s="6" t="str">
        <f t="shared" si="44"/>
        <v>28 Sun</v>
      </c>
      <c r="C575" s="6" t="str">
        <f>TEXT(Table2[[#This Row],[date]],"mmm")</f>
        <v>Jul</v>
      </c>
      <c r="D575" s="30">
        <f>YEAR(Table2[[#This Row],[date]])</f>
        <v>2019</v>
      </c>
      <c r="E575" s="30">
        <v>5324</v>
      </c>
      <c r="F575" s="30">
        <v>1.6111111111111109</v>
      </c>
      <c r="G575" s="30">
        <v>3.4294200000000008</v>
      </c>
      <c r="H575" s="30">
        <v>1.6111111111111109</v>
      </c>
      <c r="I575" s="30">
        <v>0.4761111111111111</v>
      </c>
      <c r="J575" s="30">
        <v>1.6206</v>
      </c>
      <c r="K575" s="30">
        <f>Table2[[#This Row],[km]]/Table2[[#This Row],[steps]]*1000*3.28084</f>
        <v>2.1133317642374161</v>
      </c>
      <c r="L575" s="31" t="str">
        <f>IF(Table2[[#This Row],[km_walking]]&gt;3,Table2[[#This Row],[km_walking]]/Table2[[#This Row],[hours_walking]],"")</f>
        <v/>
      </c>
      <c r="M575" s="30">
        <f t="shared" si="45"/>
        <v>0</v>
      </c>
      <c r="N575" s="30">
        <f t="shared" si="41"/>
        <v>0</v>
      </c>
      <c r="O575" s="30">
        <f t="shared" si="43"/>
        <v>0</v>
      </c>
      <c r="P575" s="30">
        <f>IFERROR(IF(Table2[[#This Row],[break]]=0,0,P574+1),1)</f>
        <v>0</v>
      </c>
      <c r="Q575" s="30">
        <f t="shared" si="42"/>
        <v>0</v>
      </c>
      <c r="R575" s="30" t="str">
        <f>TEXT(Table2[[#This Row],[date]],"dd-mmm-yyyy")</f>
        <v>28-Jul-2019</v>
      </c>
    </row>
    <row r="576" spans="1:18" x14ac:dyDescent="0.25">
      <c r="A576" s="27">
        <v>43675</v>
      </c>
      <c r="B576" s="6" t="str">
        <f t="shared" si="44"/>
        <v>29 Mon</v>
      </c>
      <c r="C576" s="6" t="str">
        <f>TEXT(Table2[[#This Row],[date]],"mmm")</f>
        <v>Jul</v>
      </c>
      <c r="D576" s="30">
        <f>YEAR(Table2[[#This Row],[date]])</f>
        <v>2019</v>
      </c>
      <c r="E576" s="30">
        <v>3274</v>
      </c>
      <c r="F576" s="30">
        <v>2.7866666666666662</v>
      </c>
      <c r="G576" s="30">
        <v>2.221517</v>
      </c>
      <c r="H576" s="30">
        <v>2.7866666666666662</v>
      </c>
      <c r="I576" s="30">
        <v>4.4444444444444436E-3</v>
      </c>
      <c r="J576" s="30">
        <v>3.4000000000000002E-2</v>
      </c>
      <c r="K576" s="30">
        <f>Table2[[#This Row],[km]]/Table2[[#This Row],[steps]]*1000*3.28084</f>
        <v>2.226158165632254</v>
      </c>
      <c r="L576" s="31" t="str">
        <f>IF(Table2[[#This Row],[km_walking]]&gt;3,Table2[[#This Row],[km_walking]]/Table2[[#This Row],[hours_walking]],"")</f>
        <v/>
      </c>
      <c r="M576" s="30">
        <f t="shared" si="45"/>
        <v>0</v>
      </c>
      <c r="N576" s="30">
        <f t="shared" si="41"/>
        <v>0</v>
      </c>
      <c r="O576" s="30">
        <f t="shared" si="43"/>
        <v>0</v>
      </c>
      <c r="P576" s="30">
        <f>IFERROR(IF(Table2[[#This Row],[break]]=0,0,P575+1),1)</f>
        <v>0</v>
      </c>
      <c r="Q576" s="30">
        <f t="shared" si="42"/>
        <v>1</v>
      </c>
      <c r="R576" s="30" t="str">
        <f>TEXT(Table2[[#This Row],[date]],"dd-mmm-yyyy")</f>
        <v>29-Jul-2019</v>
      </c>
    </row>
    <row r="577" spans="1:18" x14ac:dyDescent="0.25">
      <c r="A577" s="27">
        <v>43676</v>
      </c>
      <c r="B577" s="6" t="str">
        <f t="shared" si="44"/>
        <v>30 Tue</v>
      </c>
      <c r="C577" s="6" t="str">
        <f>TEXT(Table2[[#This Row],[date]],"mmm")</f>
        <v>Jul</v>
      </c>
      <c r="D577" s="30">
        <f>YEAR(Table2[[#This Row],[date]])</f>
        <v>2019</v>
      </c>
      <c r="E577" s="30">
        <v>7638</v>
      </c>
      <c r="F577" s="30">
        <v>2.5291666666666668</v>
      </c>
      <c r="G577" s="30">
        <v>5.115050000000001</v>
      </c>
      <c r="H577" s="30">
        <v>2.5291666666666668</v>
      </c>
      <c r="I577" s="30">
        <v>0.7038888888888889</v>
      </c>
      <c r="J577" s="30">
        <v>2.9666100000000002</v>
      </c>
      <c r="K577" s="30">
        <f>Table2[[#This Row],[km]]/Table2[[#This Row],[steps]]*1000*3.28084</f>
        <v>2.1971276043466883</v>
      </c>
      <c r="L577" s="31" t="str">
        <f>IF(Table2[[#This Row],[km_walking]]&gt;3,Table2[[#This Row],[km_walking]]/Table2[[#This Row],[hours_walking]],"")</f>
        <v/>
      </c>
      <c r="M577" s="30">
        <f t="shared" si="45"/>
        <v>0</v>
      </c>
      <c r="N577" s="30">
        <f t="shared" si="41"/>
        <v>0</v>
      </c>
      <c r="O577" s="30">
        <f t="shared" si="43"/>
        <v>0</v>
      </c>
      <c r="P577" s="30">
        <f>IFERROR(IF(Table2[[#This Row],[break]]=0,0,P576+1),1)</f>
        <v>0</v>
      </c>
      <c r="Q577" s="30">
        <f t="shared" si="42"/>
        <v>0</v>
      </c>
      <c r="R577" s="30" t="str">
        <f>TEXT(Table2[[#This Row],[date]],"dd-mmm-yyyy")</f>
        <v>30-Jul-2019</v>
      </c>
    </row>
    <row r="578" spans="1:18" x14ac:dyDescent="0.25">
      <c r="A578" s="27">
        <v>43677</v>
      </c>
      <c r="B578" s="6" t="str">
        <f t="shared" si="44"/>
        <v>31 Wed</v>
      </c>
      <c r="C578" s="6" t="str">
        <f>TEXT(Table2[[#This Row],[date]],"mmm")</f>
        <v>Jul</v>
      </c>
      <c r="D578" s="30">
        <f>YEAR(Table2[[#This Row],[date]])</f>
        <v>2019</v>
      </c>
      <c r="E578" s="30">
        <v>7865</v>
      </c>
      <c r="F578" s="30">
        <v>2.679444444444445</v>
      </c>
      <c r="G578" s="30">
        <v>5.4413400000000003</v>
      </c>
      <c r="H578" s="30">
        <v>2.679444444444445</v>
      </c>
      <c r="I578" s="30">
        <v>0.93055555555555558</v>
      </c>
      <c r="J578" s="30">
        <v>3.9350700000000001</v>
      </c>
      <c r="K578" s="30">
        <f>Table2[[#This Row],[km]]/Table2[[#This Row],[steps]]*1000*3.28084</f>
        <v>2.2698240210553084</v>
      </c>
      <c r="L578" s="31">
        <f>IF(Table2[[#This Row],[km_walking]]&gt;3,Table2[[#This Row],[km_walking]]/Table2[[#This Row],[hours_walking]],"")</f>
        <v>4.2287319402985073</v>
      </c>
      <c r="M578" s="30">
        <f t="shared" si="45"/>
        <v>0</v>
      </c>
      <c r="N578" s="30">
        <f t="shared" ref="N578:N641" si="46">IF(E578&gt;=20000,1,0)</f>
        <v>0</v>
      </c>
      <c r="O578" s="30">
        <f t="shared" si="43"/>
        <v>0</v>
      </c>
      <c r="P578" s="30">
        <f>IFERROR(IF(Table2[[#This Row],[break]]=0,0,P577+1),1)</f>
        <v>0</v>
      </c>
      <c r="Q578" s="30">
        <f t="shared" ref="Q578:Q641" si="47">IFERROR(IF(J578/I578&gt;5,1,0),0)</f>
        <v>0</v>
      </c>
      <c r="R578" s="30" t="str">
        <f>TEXT(Table2[[#This Row],[date]],"dd-mmm-yyyy")</f>
        <v>31-Jul-2019</v>
      </c>
    </row>
    <row r="579" spans="1:18" x14ac:dyDescent="0.25">
      <c r="A579" s="27">
        <v>43678</v>
      </c>
      <c r="B579" s="6" t="str">
        <f t="shared" si="44"/>
        <v>01 Thu</v>
      </c>
      <c r="C579" s="6" t="str">
        <f>TEXT(Table2[[#This Row],[date]],"mmm")</f>
        <v>Aug</v>
      </c>
      <c r="D579" s="30">
        <f>YEAR(Table2[[#This Row],[date]])</f>
        <v>2019</v>
      </c>
      <c r="E579" s="30">
        <v>10449</v>
      </c>
      <c r="F579" s="30">
        <v>2.7816666666666658</v>
      </c>
      <c r="G579" s="30">
        <v>7.5599100000000004</v>
      </c>
      <c r="H579" s="30">
        <v>2.7816666666666658</v>
      </c>
      <c r="I579" s="30">
        <v>1.3447222222222219</v>
      </c>
      <c r="J579" s="30">
        <v>6.0098700000000003</v>
      </c>
      <c r="K579" s="30">
        <f>Table2[[#This Row],[km]]/Table2[[#This Row],[steps]]*1000*3.28084</f>
        <v>2.373706108182601</v>
      </c>
      <c r="L579" s="31">
        <f>IF(Table2[[#This Row],[km_walking]]&gt;3,Table2[[#This Row],[km_walking]]/Table2[[#This Row],[hours_walking]],"")</f>
        <v>4.4692278454864711</v>
      </c>
      <c r="M579" s="30">
        <f t="shared" si="45"/>
        <v>1</v>
      </c>
      <c r="N579" s="30">
        <f t="shared" si="46"/>
        <v>0</v>
      </c>
      <c r="O579" s="30">
        <f t="shared" si="43"/>
        <v>0</v>
      </c>
      <c r="P579" s="30">
        <f>IFERROR(IF(Table2[[#This Row],[break]]=0,0,P578+1),1)</f>
        <v>0</v>
      </c>
      <c r="Q579" s="30">
        <f t="shared" si="47"/>
        <v>0</v>
      </c>
      <c r="R579" s="30" t="str">
        <f>TEXT(Table2[[#This Row],[date]],"dd-mmm-yyyy")</f>
        <v>01-Aug-2019</v>
      </c>
    </row>
    <row r="580" spans="1:18" x14ac:dyDescent="0.25">
      <c r="A580" s="27">
        <v>43679</v>
      </c>
      <c r="B580" s="6" t="str">
        <f t="shared" si="44"/>
        <v>02 Fri</v>
      </c>
      <c r="C580" s="6" t="str">
        <f>TEXT(Table2[[#This Row],[date]],"mmm")</f>
        <v>Aug</v>
      </c>
      <c r="D580" s="30">
        <f>YEAR(Table2[[#This Row],[date]])</f>
        <v>2019</v>
      </c>
      <c r="E580" s="30">
        <v>7123</v>
      </c>
      <c r="F580" s="30">
        <v>2.4041666666666668</v>
      </c>
      <c r="G580" s="30">
        <v>4.6480000000000006</v>
      </c>
      <c r="H580" s="30">
        <v>2.4041666666666668</v>
      </c>
      <c r="I580" s="30">
        <v>0.80388888888888888</v>
      </c>
      <c r="J580" s="30">
        <v>2.97329</v>
      </c>
      <c r="K580" s="30">
        <f>Table2[[#This Row],[km]]/Table2[[#This Row],[steps]]*1000*3.28084</f>
        <v>2.1408597950301846</v>
      </c>
      <c r="L580" s="31" t="str">
        <f>IF(Table2[[#This Row],[km_walking]]&gt;3,Table2[[#This Row],[km_walking]]/Table2[[#This Row],[hours_walking]],"")</f>
        <v/>
      </c>
      <c r="M580" s="30">
        <f t="shared" si="45"/>
        <v>0</v>
      </c>
      <c r="N580" s="30">
        <f t="shared" si="46"/>
        <v>0</v>
      </c>
      <c r="O580" s="30">
        <f t="shared" si="43"/>
        <v>0</v>
      </c>
      <c r="P580" s="30">
        <f>IFERROR(IF(Table2[[#This Row],[break]]=0,0,P579+1),1)</f>
        <v>0</v>
      </c>
      <c r="Q580" s="30">
        <f t="shared" si="47"/>
        <v>0</v>
      </c>
      <c r="R580" s="30" t="str">
        <f>TEXT(Table2[[#This Row],[date]],"dd-mmm-yyyy")</f>
        <v>02-Aug-2019</v>
      </c>
    </row>
    <row r="581" spans="1:18" x14ac:dyDescent="0.25">
      <c r="A581" s="27">
        <v>43680</v>
      </c>
      <c r="B581" s="6" t="str">
        <f t="shared" si="44"/>
        <v>03 Sat</v>
      </c>
      <c r="C581" s="6" t="str">
        <f>TEXT(Table2[[#This Row],[date]],"mmm")</f>
        <v>Aug</v>
      </c>
      <c r="D581" s="30">
        <f>YEAR(Table2[[#This Row],[date]])</f>
        <v>2019</v>
      </c>
      <c r="E581" s="30">
        <v>4592</v>
      </c>
      <c r="F581" s="30">
        <v>1.9886111111111111</v>
      </c>
      <c r="G581" s="30">
        <v>2.9667599999999998</v>
      </c>
      <c r="H581" s="30">
        <v>2.1274999999999999</v>
      </c>
      <c r="I581" s="30">
        <v>0.44527777777777777</v>
      </c>
      <c r="J581" s="30">
        <v>1.71689</v>
      </c>
      <c r="K581" s="30">
        <f>Table2[[#This Row],[km]]/Table2[[#This Row],[steps]]*1000*3.28084</f>
        <v>2.1196569857142857</v>
      </c>
      <c r="L581" s="31" t="str">
        <f>IF(Table2[[#This Row],[km_walking]]&gt;3,Table2[[#This Row],[km_walking]]/Table2[[#This Row],[hours_walking]],"")</f>
        <v/>
      </c>
      <c r="M581" s="30">
        <f t="shared" si="45"/>
        <v>0</v>
      </c>
      <c r="N581" s="30">
        <f t="shared" si="46"/>
        <v>0</v>
      </c>
      <c r="O581" s="30">
        <f t="shared" si="43"/>
        <v>0</v>
      </c>
      <c r="P581" s="30">
        <f>IFERROR(IF(Table2[[#This Row],[break]]=0,0,P580+1),1)</f>
        <v>0</v>
      </c>
      <c r="Q581" s="30">
        <f t="shared" si="47"/>
        <v>0</v>
      </c>
      <c r="R581" s="30" t="str">
        <f>TEXT(Table2[[#This Row],[date]],"dd-mmm-yyyy")</f>
        <v>03-Aug-2019</v>
      </c>
    </row>
    <row r="582" spans="1:18" x14ac:dyDescent="0.25">
      <c r="A582" s="27">
        <v>43681</v>
      </c>
      <c r="B582" s="6" t="str">
        <f t="shared" si="44"/>
        <v>04 Sun</v>
      </c>
      <c r="C582" s="6" t="str">
        <f>TEXT(Table2[[#This Row],[date]],"mmm")</f>
        <v>Aug</v>
      </c>
      <c r="D582" s="30">
        <f>YEAR(Table2[[#This Row],[date]])</f>
        <v>2019</v>
      </c>
      <c r="E582" s="30">
        <v>4706</v>
      </c>
      <c r="F582" s="30">
        <v>2.3733333333333331</v>
      </c>
      <c r="G582" s="30">
        <v>3.083615</v>
      </c>
      <c r="H582" s="30">
        <v>2.3733333333333331</v>
      </c>
      <c r="I582" s="30">
        <v>0.2902777777777778</v>
      </c>
      <c r="J582" s="30">
        <v>1.0710249999999999</v>
      </c>
      <c r="K582" s="30">
        <f>Table2[[#This Row],[km]]/Table2[[#This Row],[steps]]*1000*3.28084</f>
        <v>2.1497763358691033</v>
      </c>
      <c r="L582" s="31" t="str">
        <f>IF(Table2[[#This Row],[km_walking]]&gt;3,Table2[[#This Row],[km_walking]]/Table2[[#This Row],[hours_walking]],"")</f>
        <v/>
      </c>
      <c r="M582" s="30">
        <f t="shared" si="45"/>
        <v>0</v>
      </c>
      <c r="N582" s="30">
        <f t="shared" si="46"/>
        <v>0</v>
      </c>
      <c r="O582" s="30">
        <f t="shared" ref="O582:O645" si="48">IF(E582&lt;3000,1,0)</f>
        <v>0</v>
      </c>
      <c r="P582" s="30">
        <f>IFERROR(IF(Table2[[#This Row],[break]]=0,0,P581+1),1)</f>
        <v>0</v>
      </c>
      <c r="Q582" s="30">
        <f t="shared" si="47"/>
        <v>0</v>
      </c>
      <c r="R582" s="30" t="str">
        <f>TEXT(Table2[[#This Row],[date]],"dd-mmm-yyyy")</f>
        <v>04-Aug-2019</v>
      </c>
    </row>
    <row r="583" spans="1:18" x14ac:dyDescent="0.25">
      <c r="A583" s="27">
        <v>43682</v>
      </c>
      <c r="B583" s="6" t="str">
        <f t="shared" ref="B583:B646" si="49">TEXT(A583,"dd ddd")</f>
        <v>05 Mon</v>
      </c>
      <c r="C583" s="6" t="str">
        <f>TEXT(Table2[[#This Row],[date]],"mmm")</f>
        <v>Aug</v>
      </c>
      <c r="D583" s="30">
        <f>YEAR(Table2[[#This Row],[date]])</f>
        <v>2019</v>
      </c>
      <c r="E583" s="30">
        <v>15663</v>
      </c>
      <c r="F583" s="30">
        <v>3.975000000000001</v>
      </c>
      <c r="G583" s="30">
        <v>11.40701</v>
      </c>
      <c r="H583" s="30">
        <v>3.975000000000001</v>
      </c>
      <c r="I583" s="30">
        <v>2.017500000000001</v>
      </c>
      <c r="J583" s="30">
        <v>9.3571500000000025</v>
      </c>
      <c r="K583" s="30">
        <f>Table2[[#This Row],[km]]/Table2[[#This Row],[steps]]*1000*3.28084</f>
        <v>2.3893618520334545</v>
      </c>
      <c r="L583" s="31">
        <f>IF(Table2[[#This Row],[km_walking]]&gt;3,Table2[[#This Row],[km_walking]]/Table2[[#This Row],[hours_walking]],"")</f>
        <v>4.637992565055761</v>
      </c>
      <c r="M583" s="30">
        <f t="shared" ref="M583:M646" si="50">IF(E583&gt;=10000,1,0)</f>
        <v>1</v>
      </c>
      <c r="N583" s="30">
        <f t="shared" si="46"/>
        <v>0</v>
      </c>
      <c r="O583" s="30">
        <f t="shared" si="48"/>
        <v>0</v>
      </c>
      <c r="P583" s="30">
        <f>IFERROR(IF(Table2[[#This Row],[break]]=0,0,P582+1),1)</f>
        <v>0</v>
      </c>
      <c r="Q583" s="30">
        <f t="shared" si="47"/>
        <v>0</v>
      </c>
      <c r="R583" s="30" t="str">
        <f>TEXT(Table2[[#This Row],[date]],"dd-mmm-yyyy")</f>
        <v>05-Aug-2019</v>
      </c>
    </row>
    <row r="584" spans="1:18" x14ac:dyDescent="0.25">
      <c r="A584" s="27">
        <v>43683</v>
      </c>
      <c r="B584" s="6" t="str">
        <f t="shared" si="49"/>
        <v>06 Tue</v>
      </c>
      <c r="C584" s="6" t="str">
        <f>TEXT(Table2[[#This Row],[date]],"mmm")</f>
        <v>Aug</v>
      </c>
      <c r="D584" s="30">
        <f>YEAR(Table2[[#This Row],[date]])</f>
        <v>2019</v>
      </c>
      <c r="E584" s="30">
        <v>5262</v>
      </c>
      <c r="F584" s="30">
        <v>2.2388888888888889</v>
      </c>
      <c r="G584" s="30">
        <v>3.4987400000000002</v>
      </c>
      <c r="H584" s="30">
        <v>2.2388888888888889</v>
      </c>
      <c r="I584" s="30">
        <v>0.42555555555555552</v>
      </c>
      <c r="J584" s="30">
        <v>1.3620099999999999</v>
      </c>
      <c r="K584" s="30">
        <f>Table2[[#This Row],[km]]/Table2[[#This Row],[steps]]*1000*3.28084</f>
        <v>2.1814530865830486</v>
      </c>
      <c r="L584" s="31" t="str">
        <f>IF(Table2[[#This Row],[km_walking]]&gt;3,Table2[[#This Row],[km_walking]]/Table2[[#This Row],[hours_walking]],"")</f>
        <v/>
      </c>
      <c r="M584" s="30">
        <f t="shared" si="50"/>
        <v>0</v>
      </c>
      <c r="N584" s="30">
        <f t="shared" si="46"/>
        <v>0</v>
      </c>
      <c r="O584" s="30">
        <f t="shared" si="48"/>
        <v>0</v>
      </c>
      <c r="P584" s="30">
        <f>IFERROR(IF(Table2[[#This Row],[break]]=0,0,P583+1),1)</f>
        <v>0</v>
      </c>
      <c r="Q584" s="30">
        <f t="shared" si="47"/>
        <v>0</v>
      </c>
      <c r="R584" s="30" t="str">
        <f>TEXT(Table2[[#This Row],[date]],"dd-mmm-yyyy")</f>
        <v>06-Aug-2019</v>
      </c>
    </row>
    <row r="585" spans="1:18" x14ac:dyDescent="0.25">
      <c r="A585" s="27">
        <v>43684</v>
      </c>
      <c r="B585" s="6" t="str">
        <f t="shared" si="49"/>
        <v>07 Wed</v>
      </c>
      <c r="C585" s="6" t="str">
        <f>TEXT(Table2[[#This Row],[date]],"mmm")</f>
        <v>Aug</v>
      </c>
      <c r="D585" s="30">
        <f>YEAR(Table2[[#This Row],[date]])</f>
        <v>2019</v>
      </c>
      <c r="E585" s="30">
        <v>9721</v>
      </c>
      <c r="F585" s="30">
        <v>3.1541666666666659</v>
      </c>
      <c r="G585" s="30">
        <v>6.3575999999999997</v>
      </c>
      <c r="H585" s="30">
        <v>3.1541666666666659</v>
      </c>
      <c r="I585" s="30">
        <v>1.234444444444444</v>
      </c>
      <c r="J585" s="30">
        <v>3.9628700000000001</v>
      </c>
      <c r="K585" s="30">
        <f>Table2[[#This Row],[km]]/Table2[[#This Row],[steps]]*1000*3.28084</f>
        <v>2.1456916350169735</v>
      </c>
      <c r="L585" s="31">
        <f>IF(Table2[[#This Row],[km_walking]]&gt;3,Table2[[#This Row],[km_walking]]/Table2[[#This Row],[hours_walking]],"")</f>
        <v>3.2102457245724585</v>
      </c>
      <c r="M585" s="30">
        <f t="shared" si="50"/>
        <v>0</v>
      </c>
      <c r="N585" s="30">
        <f t="shared" si="46"/>
        <v>0</v>
      </c>
      <c r="O585" s="30">
        <f t="shared" si="48"/>
        <v>0</v>
      </c>
      <c r="P585" s="30">
        <f>IFERROR(IF(Table2[[#This Row],[break]]=0,0,P584+1),1)</f>
        <v>0</v>
      </c>
      <c r="Q585" s="30">
        <f t="shared" si="47"/>
        <v>0</v>
      </c>
      <c r="R585" s="30" t="str">
        <f>TEXT(Table2[[#This Row],[date]],"dd-mmm-yyyy")</f>
        <v>07-Aug-2019</v>
      </c>
    </row>
    <row r="586" spans="1:18" x14ac:dyDescent="0.25">
      <c r="A586" s="27">
        <v>43685</v>
      </c>
      <c r="B586" s="6" t="str">
        <f t="shared" si="49"/>
        <v>08 Thu</v>
      </c>
      <c r="C586" s="6" t="str">
        <f>TEXT(Table2[[#This Row],[date]],"mmm")</f>
        <v>Aug</v>
      </c>
      <c r="D586" s="30">
        <f>YEAR(Table2[[#This Row],[date]])</f>
        <v>2019</v>
      </c>
      <c r="E586" s="30">
        <v>2142</v>
      </c>
      <c r="F586" s="30">
        <v>1.430833333333333</v>
      </c>
      <c r="G586" s="30">
        <v>1.437310000000001</v>
      </c>
      <c r="H586" s="30">
        <v>1.430833333333333</v>
      </c>
      <c r="I586" s="30">
        <v>9.1388888888888895E-2</v>
      </c>
      <c r="J586" s="30">
        <v>0.32127</v>
      </c>
      <c r="K586" s="30">
        <f>Table2[[#This Row],[km]]/Table2[[#This Row],[steps]]*1000*3.28084</f>
        <v>2.2014865267973871</v>
      </c>
      <c r="L586" s="31" t="str">
        <f>IF(Table2[[#This Row],[km_walking]]&gt;3,Table2[[#This Row],[km_walking]]/Table2[[#This Row],[hours_walking]],"")</f>
        <v/>
      </c>
      <c r="M586" s="30">
        <f t="shared" si="50"/>
        <v>0</v>
      </c>
      <c r="N586" s="30">
        <f t="shared" si="46"/>
        <v>0</v>
      </c>
      <c r="O586" s="30">
        <f t="shared" si="48"/>
        <v>1</v>
      </c>
      <c r="P586" s="30">
        <f>IFERROR(IF(Table2[[#This Row],[break]]=0,0,P585+1),1)</f>
        <v>1</v>
      </c>
      <c r="Q586" s="30">
        <f t="shared" si="47"/>
        <v>0</v>
      </c>
      <c r="R586" s="30" t="str">
        <f>TEXT(Table2[[#This Row],[date]],"dd-mmm-yyyy")</f>
        <v>08-Aug-2019</v>
      </c>
    </row>
    <row r="587" spans="1:18" x14ac:dyDescent="0.25">
      <c r="A587" s="27">
        <v>43686</v>
      </c>
      <c r="B587" s="6" t="str">
        <f t="shared" si="49"/>
        <v>09 Fri</v>
      </c>
      <c r="C587" s="6" t="str">
        <f>TEXT(Table2[[#This Row],[date]],"mmm")</f>
        <v>Aug</v>
      </c>
      <c r="D587" s="30">
        <f>YEAR(Table2[[#This Row],[date]])</f>
        <v>2019</v>
      </c>
      <c r="E587" s="30">
        <v>8407</v>
      </c>
      <c r="F587" s="30">
        <v>2.5452777777777769</v>
      </c>
      <c r="G587" s="30">
        <v>6.2259399999999996</v>
      </c>
      <c r="H587" s="30">
        <v>2.5452777777777769</v>
      </c>
      <c r="I587" s="30">
        <v>0.86305555555555546</v>
      </c>
      <c r="J587" s="30">
        <v>4.2117399999999998</v>
      </c>
      <c r="K587" s="30">
        <f>Table2[[#This Row],[km]]/Table2[[#This Row],[steps]]*1000*3.28084</f>
        <v>2.4296791946711074</v>
      </c>
      <c r="L587" s="31">
        <f>IF(Table2[[#This Row],[km_walking]]&gt;3,Table2[[#This Row],[km_walking]]/Table2[[#This Row],[hours_walking]],"")</f>
        <v>4.8800334728033476</v>
      </c>
      <c r="M587" s="30">
        <f t="shared" si="50"/>
        <v>0</v>
      </c>
      <c r="N587" s="30">
        <f t="shared" si="46"/>
        <v>0</v>
      </c>
      <c r="O587" s="30">
        <f t="shared" si="48"/>
        <v>0</v>
      </c>
      <c r="P587" s="30">
        <f>IFERROR(IF(Table2[[#This Row],[break]]=0,0,P586+1),1)</f>
        <v>0</v>
      </c>
      <c r="Q587" s="30">
        <f t="shared" si="47"/>
        <v>0</v>
      </c>
      <c r="R587" s="30" t="str">
        <f>TEXT(Table2[[#This Row],[date]],"dd-mmm-yyyy")</f>
        <v>09-Aug-2019</v>
      </c>
    </row>
    <row r="588" spans="1:18" x14ac:dyDescent="0.25">
      <c r="A588" s="27">
        <v>43687</v>
      </c>
      <c r="B588" s="6" t="str">
        <f t="shared" si="49"/>
        <v>10 Sat</v>
      </c>
      <c r="C588" s="6" t="str">
        <f>TEXT(Table2[[#This Row],[date]],"mmm")</f>
        <v>Aug</v>
      </c>
      <c r="D588" s="30">
        <f>YEAR(Table2[[#This Row],[date]])</f>
        <v>2019</v>
      </c>
      <c r="E588" s="30">
        <v>6096</v>
      </c>
      <c r="F588" s="30">
        <v>3.238611111111112</v>
      </c>
      <c r="G588" s="30">
        <v>4.4387489999999996</v>
      </c>
      <c r="H588" s="30">
        <v>3.238611111111112</v>
      </c>
      <c r="I588" s="30">
        <v>0.61583333333333334</v>
      </c>
      <c r="J588" s="30">
        <v>2.92761</v>
      </c>
      <c r="K588" s="30">
        <f>Table2[[#This Row],[km]]/Table2[[#This Row],[steps]]*1000*3.28084</f>
        <v>2.3889149063582678</v>
      </c>
      <c r="L588" s="31" t="str">
        <f>IF(Table2[[#This Row],[km_walking]]&gt;3,Table2[[#This Row],[km_walking]]/Table2[[#This Row],[hours_walking]],"")</f>
        <v/>
      </c>
      <c r="M588" s="30">
        <f t="shared" si="50"/>
        <v>0</v>
      </c>
      <c r="N588" s="30">
        <f t="shared" si="46"/>
        <v>0</v>
      </c>
      <c r="O588" s="30">
        <f t="shared" si="48"/>
        <v>0</v>
      </c>
      <c r="P588" s="30">
        <f>IFERROR(IF(Table2[[#This Row],[break]]=0,0,P587+1),1)</f>
        <v>0</v>
      </c>
      <c r="Q588" s="30">
        <f t="shared" si="47"/>
        <v>0</v>
      </c>
      <c r="R588" s="30" t="str">
        <f>TEXT(Table2[[#This Row],[date]],"dd-mmm-yyyy")</f>
        <v>10-Aug-2019</v>
      </c>
    </row>
    <row r="589" spans="1:18" x14ac:dyDescent="0.25">
      <c r="A589" s="27">
        <v>43688</v>
      </c>
      <c r="B589" s="6" t="str">
        <f t="shared" si="49"/>
        <v>11 Sun</v>
      </c>
      <c r="C589" s="6" t="str">
        <f>TEXT(Table2[[#This Row],[date]],"mmm")</f>
        <v>Aug</v>
      </c>
      <c r="D589" s="30">
        <f>YEAR(Table2[[#This Row],[date]])</f>
        <v>2019</v>
      </c>
      <c r="E589" s="30">
        <v>2400</v>
      </c>
      <c r="F589" s="30">
        <v>2.2336111111111112</v>
      </c>
      <c r="G589" s="30">
        <v>1.5927331</v>
      </c>
      <c r="H589" s="30">
        <v>2.2336111111111112</v>
      </c>
      <c r="I589" s="30">
        <v>3.6111111111111109E-3</v>
      </c>
      <c r="J589" s="30">
        <v>1.29E-2</v>
      </c>
      <c r="K589" s="30">
        <f>Table2[[#This Row],[km]]/Table2[[#This Row],[steps]]*1000*3.28084</f>
        <v>2.1772926932516667</v>
      </c>
      <c r="L589" s="31" t="str">
        <f>IF(Table2[[#This Row],[km_walking]]&gt;3,Table2[[#This Row],[km_walking]]/Table2[[#This Row],[hours_walking]],"")</f>
        <v/>
      </c>
      <c r="M589" s="30">
        <f t="shared" si="50"/>
        <v>0</v>
      </c>
      <c r="N589" s="30">
        <f t="shared" si="46"/>
        <v>0</v>
      </c>
      <c r="O589" s="30">
        <f t="shared" si="48"/>
        <v>1</v>
      </c>
      <c r="P589" s="30">
        <f>IFERROR(IF(Table2[[#This Row],[break]]=0,0,P588+1),1)</f>
        <v>1</v>
      </c>
      <c r="Q589" s="30">
        <f t="shared" si="47"/>
        <v>0</v>
      </c>
      <c r="R589" s="30" t="str">
        <f>TEXT(Table2[[#This Row],[date]],"dd-mmm-yyyy")</f>
        <v>11-Aug-2019</v>
      </c>
    </row>
    <row r="590" spans="1:18" x14ac:dyDescent="0.25">
      <c r="A590" s="27">
        <v>43689</v>
      </c>
      <c r="B590" s="6" t="str">
        <f t="shared" si="49"/>
        <v>12 Mon</v>
      </c>
      <c r="C590" s="6" t="str">
        <f>TEXT(Table2[[#This Row],[date]],"mmm")</f>
        <v>Aug</v>
      </c>
      <c r="D590" s="30">
        <f>YEAR(Table2[[#This Row],[date]])</f>
        <v>2019</v>
      </c>
      <c r="E590" s="30">
        <v>2279</v>
      </c>
      <c r="F590" s="30">
        <v>1.006944444444444</v>
      </c>
      <c r="G590" s="30">
        <v>1.5172300000000001</v>
      </c>
      <c r="H590" s="30">
        <v>1.006944444444444</v>
      </c>
      <c r="I590" s="30">
        <v>6.6111111111111107E-2</v>
      </c>
      <c r="J590" s="30">
        <v>0.19789000000000001</v>
      </c>
      <c r="K590" s="30">
        <f>Table2[[#This Row],[km]]/Table2[[#This Row],[steps]]*1000*3.28084</f>
        <v>2.1841987157525233</v>
      </c>
      <c r="L590" s="31" t="str">
        <f>IF(Table2[[#This Row],[km_walking]]&gt;3,Table2[[#This Row],[km_walking]]/Table2[[#This Row],[hours_walking]],"")</f>
        <v/>
      </c>
      <c r="M590" s="30">
        <f t="shared" si="50"/>
        <v>0</v>
      </c>
      <c r="N590" s="30">
        <f t="shared" si="46"/>
        <v>0</v>
      </c>
      <c r="O590" s="30">
        <f t="shared" si="48"/>
        <v>1</v>
      </c>
      <c r="P590" s="30">
        <f>IFERROR(IF(Table2[[#This Row],[break]]=0,0,P589+1),1)</f>
        <v>2</v>
      </c>
      <c r="Q590" s="30">
        <f t="shared" si="47"/>
        <v>0</v>
      </c>
      <c r="R590" s="30" t="str">
        <f>TEXT(Table2[[#This Row],[date]],"dd-mmm-yyyy")</f>
        <v>12-Aug-2019</v>
      </c>
    </row>
    <row r="591" spans="1:18" x14ac:dyDescent="0.25">
      <c r="A591" s="27">
        <v>43690</v>
      </c>
      <c r="B591" s="6" t="str">
        <f t="shared" si="49"/>
        <v>13 Tue</v>
      </c>
      <c r="C591" s="6" t="str">
        <f>TEXT(Table2[[#This Row],[date]],"mmm")</f>
        <v>Aug</v>
      </c>
      <c r="D591" s="30">
        <f>YEAR(Table2[[#This Row],[date]])</f>
        <v>2019</v>
      </c>
      <c r="E591" s="30">
        <v>4119</v>
      </c>
      <c r="F591" s="30">
        <v>1.8141666666666669</v>
      </c>
      <c r="G591" s="30">
        <v>2.7303060000000001</v>
      </c>
      <c r="H591" s="30">
        <v>1.8141666666666669</v>
      </c>
      <c r="I591" s="30">
        <v>0.18527777777777779</v>
      </c>
      <c r="J591" s="30">
        <v>0.67819000000000007</v>
      </c>
      <c r="K591" s="30">
        <f>Table2[[#This Row],[km]]/Table2[[#This Row],[steps]]*1000*3.28084</f>
        <v>2.1747261803932996</v>
      </c>
      <c r="L591" s="31" t="str">
        <f>IF(Table2[[#This Row],[km_walking]]&gt;3,Table2[[#This Row],[km_walking]]/Table2[[#This Row],[hours_walking]],"")</f>
        <v/>
      </c>
      <c r="M591" s="30">
        <f t="shared" si="50"/>
        <v>0</v>
      </c>
      <c r="N591" s="30">
        <f t="shared" si="46"/>
        <v>0</v>
      </c>
      <c r="O591" s="30">
        <f t="shared" si="48"/>
        <v>0</v>
      </c>
      <c r="P591" s="30">
        <f>IFERROR(IF(Table2[[#This Row],[break]]=0,0,P590+1),1)</f>
        <v>0</v>
      </c>
      <c r="Q591" s="30">
        <f t="shared" si="47"/>
        <v>0</v>
      </c>
      <c r="R591" s="30" t="str">
        <f>TEXT(Table2[[#This Row],[date]],"dd-mmm-yyyy")</f>
        <v>13-Aug-2019</v>
      </c>
    </row>
    <row r="592" spans="1:18" x14ac:dyDescent="0.25">
      <c r="A592" s="27">
        <v>43691</v>
      </c>
      <c r="B592" s="6" t="str">
        <f t="shared" si="49"/>
        <v>14 Wed</v>
      </c>
      <c r="C592" s="6" t="str">
        <f>TEXT(Table2[[#This Row],[date]],"mmm")</f>
        <v>Aug</v>
      </c>
      <c r="D592" s="30">
        <f>YEAR(Table2[[#This Row],[date]])</f>
        <v>2019</v>
      </c>
      <c r="E592" s="30">
        <v>4196</v>
      </c>
      <c r="F592" s="30">
        <v>2.1766666666666672</v>
      </c>
      <c r="G592" s="30">
        <v>2.9039600000000001</v>
      </c>
      <c r="H592" s="30">
        <v>2.1766666666666672</v>
      </c>
      <c r="I592" s="30">
        <v>0.48138888888888892</v>
      </c>
      <c r="J592" s="30">
        <v>1.4917199999999999</v>
      </c>
      <c r="K592" s="30">
        <f>Table2[[#This Row],[km]]/Table2[[#This Row],[steps]]*1000*3.28084</f>
        <v>2.2705977422306964</v>
      </c>
      <c r="L592" s="31" t="str">
        <f>IF(Table2[[#This Row],[km_walking]]&gt;3,Table2[[#This Row],[km_walking]]/Table2[[#This Row],[hours_walking]],"")</f>
        <v/>
      </c>
      <c r="M592" s="30">
        <f t="shared" si="50"/>
        <v>0</v>
      </c>
      <c r="N592" s="30">
        <f t="shared" si="46"/>
        <v>0</v>
      </c>
      <c r="O592" s="30">
        <f t="shared" si="48"/>
        <v>0</v>
      </c>
      <c r="P592" s="30">
        <f>IFERROR(IF(Table2[[#This Row],[break]]=0,0,P591+1),1)</f>
        <v>0</v>
      </c>
      <c r="Q592" s="30">
        <f t="shared" si="47"/>
        <v>0</v>
      </c>
      <c r="R592" s="30" t="str">
        <f>TEXT(Table2[[#This Row],[date]],"dd-mmm-yyyy")</f>
        <v>14-Aug-2019</v>
      </c>
    </row>
    <row r="593" spans="1:18" x14ac:dyDescent="0.25">
      <c r="A593" s="27">
        <v>43692</v>
      </c>
      <c r="B593" s="6" t="str">
        <f t="shared" si="49"/>
        <v>15 Thu</v>
      </c>
      <c r="C593" s="6" t="str">
        <f>TEXT(Table2[[#This Row],[date]],"mmm")</f>
        <v>Aug</v>
      </c>
      <c r="D593" s="30">
        <f>YEAR(Table2[[#This Row],[date]])</f>
        <v>2019</v>
      </c>
      <c r="E593" s="30">
        <v>7043</v>
      </c>
      <c r="F593" s="30">
        <v>4.0413888888888883</v>
      </c>
      <c r="G593" s="30">
        <v>4.8073860000000002</v>
      </c>
      <c r="H593" s="30">
        <v>4.1050000000000004</v>
      </c>
      <c r="I593" s="30">
        <v>0.49638888888888888</v>
      </c>
      <c r="J593" s="30">
        <v>1.749126</v>
      </c>
      <c r="K593" s="30">
        <f>Table2[[#This Row],[km]]/Table2[[#This Row],[steps]]*1000*3.28084</f>
        <v>2.2394241494022435</v>
      </c>
      <c r="L593" s="31" t="str">
        <f>IF(Table2[[#This Row],[km_walking]]&gt;3,Table2[[#This Row],[km_walking]]/Table2[[#This Row],[hours_walking]],"")</f>
        <v/>
      </c>
      <c r="M593" s="30">
        <f t="shared" si="50"/>
        <v>0</v>
      </c>
      <c r="N593" s="30">
        <f t="shared" si="46"/>
        <v>0</v>
      </c>
      <c r="O593" s="30">
        <f t="shared" si="48"/>
        <v>0</v>
      </c>
      <c r="P593" s="30">
        <f>IFERROR(IF(Table2[[#This Row],[break]]=0,0,P592+1),1)</f>
        <v>0</v>
      </c>
      <c r="Q593" s="30">
        <f t="shared" si="47"/>
        <v>0</v>
      </c>
      <c r="R593" s="30" t="str">
        <f>TEXT(Table2[[#This Row],[date]],"dd-mmm-yyyy")</f>
        <v>15-Aug-2019</v>
      </c>
    </row>
    <row r="594" spans="1:18" x14ac:dyDescent="0.25">
      <c r="A594" s="27">
        <v>43693</v>
      </c>
      <c r="B594" s="6" t="str">
        <f t="shared" si="49"/>
        <v>16 Fri</v>
      </c>
      <c r="C594" s="6" t="str">
        <f>TEXT(Table2[[#This Row],[date]],"mmm")</f>
        <v>Aug</v>
      </c>
      <c r="D594" s="30">
        <f>YEAR(Table2[[#This Row],[date]])</f>
        <v>2019</v>
      </c>
      <c r="E594" s="30">
        <v>4591</v>
      </c>
      <c r="F594" s="30">
        <v>1.9025000000000001</v>
      </c>
      <c r="G594" s="30">
        <v>3.057898999999999</v>
      </c>
      <c r="H594" s="30">
        <v>1.9025000000000001</v>
      </c>
      <c r="I594" s="30">
        <v>0.49</v>
      </c>
      <c r="J594" s="30">
        <v>1.603936</v>
      </c>
      <c r="K594" s="30">
        <f>Table2[[#This Row],[km]]/Table2[[#This Row],[steps]]*1000*3.28084</f>
        <v>2.1852488249096047</v>
      </c>
      <c r="L594" s="31" t="str">
        <f>IF(Table2[[#This Row],[km_walking]]&gt;3,Table2[[#This Row],[km_walking]]/Table2[[#This Row],[hours_walking]],"")</f>
        <v/>
      </c>
      <c r="M594" s="30">
        <f t="shared" si="50"/>
        <v>0</v>
      </c>
      <c r="N594" s="30">
        <f t="shared" si="46"/>
        <v>0</v>
      </c>
      <c r="O594" s="30">
        <f t="shared" si="48"/>
        <v>0</v>
      </c>
      <c r="P594" s="30">
        <f>IFERROR(IF(Table2[[#This Row],[break]]=0,0,P593+1),1)</f>
        <v>0</v>
      </c>
      <c r="Q594" s="30">
        <f t="shared" si="47"/>
        <v>0</v>
      </c>
      <c r="R594" s="30" t="str">
        <f>TEXT(Table2[[#This Row],[date]],"dd-mmm-yyyy")</f>
        <v>16-Aug-2019</v>
      </c>
    </row>
    <row r="595" spans="1:18" x14ac:dyDescent="0.25">
      <c r="A595" s="27">
        <v>43694</v>
      </c>
      <c r="B595" s="6" t="str">
        <f t="shared" si="49"/>
        <v>17 Sat</v>
      </c>
      <c r="C595" s="6" t="str">
        <f>TEXT(Table2[[#This Row],[date]],"mmm")</f>
        <v>Aug</v>
      </c>
      <c r="D595" s="30">
        <f>YEAR(Table2[[#This Row],[date]])</f>
        <v>2019</v>
      </c>
      <c r="E595" s="30">
        <v>5111</v>
      </c>
      <c r="F595" s="30">
        <v>2.836666666666666</v>
      </c>
      <c r="G595" s="30">
        <v>3.4261600000000012</v>
      </c>
      <c r="H595" s="30">
        <v>2.850833333333334</v>
      </c>
      <c r="I595" s="30">
        <v>0.5541666666666667</v>
      </c>
      <c r="J595" s="30">
        <v>1.7026300000000001</v>
      </c>
      <c r="K595" s="30">
        <f>Table2[[#This Row],[km]]/Table2[[#This Row],[steps]]*1000*3.28084</f>
        <v>2.1993118322050491</v>
      </c>
      <c r="L595" s="31" t="str">
        <f>IF(Table2[[#This Row],[km_walking]]&gt;3,Table2[[#This Row],[km_walking]]/Table2[[#This Row],[hours_walking]],"")</f>
        <v/>
      </c>
      <c r="M595" s="30">
        <f t="shared" si="50"/>
        <v>0</v>
      </c>
      <c r="N595" s="30">
        <f t="shared" si="46"/>
        <v>0</v>
      </c>
      <c r="O595" s="30">
        <f t="shared" si="48"/>
        <v>0</v>
      </c>
      <c r="P595" s="30">
        <f>IFERROR(IF(Table2[[#This Row],[break]]=0,0,P594+1),1)</f>
        <v>0</v>
      </c>
      <c r="Q595" s="30">
        <f t="shared" si="47"/>
        <v>0</v>
      </c>
      <c r="R595" s="30" t="str">
        <f>TEXT(Table2[[#This Row],[date]],"dd-mmm-yyyy")</f>
        <v>17-Aug-2019</v>
      </c>
    </row>
    <row r="596" spans="1:18" x14ac:dyDescent="0.25">
      <c r="A596" s="27">
        <v>43695</v>
      </c>
      <c r="B596" s="6" t="str">
        <f t="shared" si="49"/>
        <v>18 Sun</v>
      </c>
      <c r="C596" s="6" t="str">
        <f>TEXT(Table2[[#This Row],[date]],"mmm")</f>
        <v>Aug</v>
      </c>
      <c r="D596" s="30">
        <f>YEAR(Table2[[#This Row],[date]])</f>
        <v>2019</v>
      </c>
      <c r="E596" s="30">
        <v>7433</v>
      </c>
      <c r="F596" s="30">
        <v>3.6461111111111109</v>
      </c>
      <c r="G596" s="30">
        <v>5.0791863000000008</v>
      </c>
      <c r="H596" s="30">
        <v>3.6461111111111109</v>
      </c>
      <c r="I596" s="30">
        <v>0.54888888888888887</v>
      </c>
      <c r="J596" s="30">
        <v>2.0103900000000001</v>
      </c>
      <c r="K596" s="30">
        <f>Table2[[#This Row],[km]]/Table2[[#This Row],[steps]]*1000*3.28084</f>
        <v>2.2418939298388274</v>
      </c>
      <c r="L596" s="31" t="str">
        <f>IF(Table2[[#This Row],[km_walking]]&gt;3,Table2[[#This Row],[km_walking]]/Table2[[#This Row],[hours_walking]],"")</f>
        <v/>
      </c>
      <c r="M596" s="30">
        <f t="shared" si="50"/>
        <v>0</v>
      </c>
      <c r="N596" s="30">
        <f t="shared" si="46"/>
        <v>0</v>
      </c>
      <c r="O596" s="30">
        <f t="shared" si="48"/>
        <v>0</v>
      </c>
      <c r="P596" s="30">
        <f>IFERROR(IF(Table2[[#This Row],[break]]=0,0,P595+1),1)</f>
        <v>0</v>
      </c>
      <c r="Q596" s="30">
        <f t="shared" si="47"/>
        <v>0</v>
      </c>
      <c r="R596" s="30" t="str">
        <f>TEXT(Table2[[#This Row],[date]],"dd-mmm-yyyy")</f>
        <v>18-Aug-2019</v>
      </c>
    </row>
    <row r="597" spans="1:18" x14ac:dyDescent="0.25">
      <c r="A597" s="27">
        <v>43696</v>
      </c>
      <c r="B597" s="6" t="str">
        <f t="shared" si="49"/>
        <v>19 Mon</v>
      </c>
      <c r="C597" s="6" t="str">
        <f>TEXT(Table2[[#This Row],[date]],"mmm")</f>
        <v>Aug</v>
      </c>
      <c r="D597" s="30">
        <f>YEAR(Table2[[#This Row],[date]])</f>
        <v>2019</v>
      </c>
      <c r="E597" s="30">
        <v>5494</v>
      </c>
      <c r="F597" s="30">
        <v>1.6327777777777781</v>
      </c>
      <c r="G597" s="30">
        <v>3.5470299999999999</v>
      </c>
      <c r="H597" s="30">
        <v>1.6130555555555559</v>
      </c>
      <c r="I597" s="30">
        <v>0.64194444444444443</v>
      </c>
      <c r="J597" s="30">
        <v>2.1912400000000001</v>
      </c>
      <c r="K597" s="30">
        <f>Table2[[#This Row],[km]]/Table2[[#This Row],[steps]]*1000*3.28084</f>
        <v>2.1181721705860941</v>
      </c>
      <c r="L597" s="31" t="str">
        <f>IF(Table2[[#This Row],[km_walking]]&gt;3,Table2[[#This Row],[km_walking]]/Table2[[#This Row],[hours_walking]],"")</f>
        <v/>
      </c>
      <c r="M597" s="30">
        <f t="shared" si="50"/>
        <v>0</v>
      </c>
      <c r="N597" s="30">
        <f t="shared" si="46"/>
        <v>0</v>
      </c>
      <c r="O597" s="30">
        <f t="shared" si="48"/>
        <v>0</v>
      </c>
      <c r="P597" s="30">
        <f>IFERROR(IF(Table2[[#This Row],[break]]=0,0,P596+1),1)</f>
        <v>0</v>
      </c>
      <c r="Q597" s="30">
        <f t="shared" si="47"/>
        <v>0</v>
      </c>
      <c r="R597" s="30" t="str">
        <f>TEXT(Table2[[#This Row],[date]],"dd-mmm-yyyy")</f>
        <v>19-Aug-2019</v>
      </c>
    </row>
    <row r="598" spans="1:18" x14ac:dyDescent="0.25">
      <c r="A598" s="27">
        <v>43697</v>
      </c>
      <c r="B598" s="6" t="str">
        <f t="shared" si="49"/>
        <v>20 Tue</v>
      </c>
      <c r="C598" s="6" t="str">
        <f>TEXT(Table2[[#This Row],[date]],"mmm")</f>
        <v>Aug</v>
      </c>
      <c r="D598" s="30">
        <f>YEAR(Table2[[#This Row],[date]])</f>
        <v>2019</v>
      </c>
      <c r="E598" s="30">
        <v>10927</v>
      </c>
      <c r="F598" s="30">
        <v>2.9677777777777772</v>
      </c>
      <c r="G598" s="30">
        <v>8.2811420000000009</v>
      </c>
      <c r="H598" s="30">
        <v>2.9677777777777772</v>
      </c>
      <c r="I598" s="30">
        <v>1.5944444444444441</v>
      </c>
      <c r="J598" s="30">
        <v>7.4256019999999996</v>
      </c>
      <c r="K598" s="30">
        <f>Table2[[#This Row],[km]]/Table2[[#This Row],[steps]]*1000*3.28084</f>
        <v>2.4864191378493641</v>
      </c>
      <c r="L598" s="31">
        <f>IF(Table2[[#This Row],[km_walking]]&gt;3,Table2[[#This Row],[km_walking]]/Table2[[#This Row],[hours_walking]],"")</f>
        <v>4.6571719860627185</v>
      </c>
      <c r="M598" s="30">
        <f t="shared" si="50"/>
        <v>1</v>
      </c>
      <c r="N598" s="30">
        <f t="shared" si="46"/>
        <v>0</v>
      </c>
      <c r="O598" s="30">
        <f t="shared" si="48"/>
        <v>0</v>
      </c>
      <c r="P598" s="30">
        <f>IFERROR(IF(Table2[[#This Row],[break]]=0,0,P597+1),1)</f>
        <v>0</v>
      </c>
      <c r="Q598" s="30">
        <f t="shared" si="47"/>
        <v>0</v>
      </c>
      <c r="R598" s="30" t="str">
        <f>TEXT(Table2[[#This Row],[date]],"dd-mmm-yyyy")</f>
        <v>20-Aug-2019</v>
      </c>
    </row>
    <row r="599" spans="1:18" x14ac:dyDescent="0.25">
      <c r="A599" s="27">
        <v>43698</v>
      </c>
      <c r="B599" s="6" t="str">
        <f t="shared" si="49"/>
        <v>21 Wed</v>
      </c>
      <c r="C599" s="6" t="str">
        <f>TEXT(Table2[[#This Row],[date]],"mmm")</f>
        <v>Aug</v>
      </c>
      <c r="D599" s="30">
        <f>YEAR(Table2[[#This Row],[date]])</f>
        <v>2019</v>
      </c>
      <c r="E599" s="30">
        <v>14259</v>
      </c>
      <c r="F599" s="30">
        <v>4.3072222222222214</v>
      </c>
      <c r="G599" s="30">
        <v>11.318407000000001</v>
      </c>
      <c r="H599" s="30">
        <v>4.3072222222222214</v>
      </c>
      <c r="I599" s="30">
        <v>1.961111111111111</v>
      </c>
      <c r="J599" s="30">
        <v>9.4093070000000019</v>
      </c>
      <c r="K599" s="30">
        <f>Table2[[#This Row],[km]]/Table2[[#This Row],[steps]]*1000*3.28084</f>
        <v>2.60424170151343</v>
      </c>
      <c r="L599" s="31">
        <f>IF(Table2[[#This Row],[km_walking]]&gt;3,Table2[[#This Row],[km_walking]]/Table2[[#This Row],[hours_walking]],"")</f>
        <v>4.7979469121813043</v>
      </c>
      <c r="M599" s="30">
        <f t="shared" si="50"/>
        <v>1</v>
      </c>
      <c r="N599" s="30">
        <f t="shared" si="46"/>
        <v>0</v>
      </c>
      <c r="O599" s="30">
        <f t="shared" si="48"/>
        <v>0</v>
      </c>
      <c r="P599" s="30">
        <f>IFERROR(IF(Table2[[#This Row],[break]]=0,0,P598+1),1)</f>
        <v>0</v>
      </c>
      <c r="Q599" s="30">
        <f t="shared" si="47"/>
        <v>0</v>
      </c>
      <c r="R599" s="30" t="str">
        <f>TEXT(Table2[[#This Row],[date]],"dd-mmm-yyyy")</f>
        <v>21-Aug-2019</v>
      </c>
    </row>
    <row r="600" spans="1:18" x14ac:dyDescent="0.25">
      <c r="A600" s="27">
        <v>43699</v>
      </c>
      <c r="B600" s="6" t="str">
        <f t="shared" si="49"/>
        <v>22 Thu</v>
      </c>
      <c r="C600" s="6" t="str">
        <f>TEXT(Table2[[#This Row],[date]],"mmm")</f>
        <v>Aug</v>
      </c>
      <c r="D600" s="30">
        <f>YEAR(Table2[[#This Row],[date]])</f>
        <v>2019</v>
      </c>
      <c r="E600" s="30">
        <v>6704</v>
      </c>
      <c r="F600" s="30">
        <v>2.983888888888889</v>
      </c>
      <c r="G600" s="30">
        <v>5.0010640000000013</v>
      </c>
      <c r="H600" s="30">
        <v>2.983888888888889</v>
      </c>
      <c r="I600" s="30">
        <v>0.77527777777777773</v>
      </c>
      <c r="J600" s="30">
        <v>3.1818209999999998</v>
      </c>
      <c r="K600" s="30">
        <f>Table2[[#This Row],[km]]/Table2[[#This Row],[steps]]*1000*3.28084</f>
        <v>2.4474479137470175</v>
      </c>
      <c r="L600" s="31">
        <f>IF(Table2[[#This Row],[km_walking]]&gt;3,Table2[[#This Row],[km_walking]]/Table2[[#This Row],[hours_walking]],"")</f>
        <v>4.1041044786814762</v>
      </c>
      <c r="M600" s="30">
        <f t="shared" si="50"/>
        <v>0</v>
      </c>
      <c r="N600" s="30">
        <f t="shared" si="46"/>
        <v>0</v>
      </c>
      <c r="O600" s="30">
        <f t="shared" si="48"/>
        <v>0</v>
      </c>
      <c r="P600" s="30">
        <f>IFERROR(IF(Table2[[#This Row],[break]]=0,0,P599+1),1)</f>
        <v>0</v>
      </c>
      <c r="Q600" s="30">
        <f t="shared" si="47"/>
        <v>0</v>
      </c>
      <c r="R600" s="30" t="str">
        <f>TEXT(Table2[[#This Row],[date]],"dd-mmm-yyyy")</f>
        <v>22-Aug-2019</v>
      </c>
    </row>
    <row r="601" spans="1:18" x14ac:dyDescent="0.25">
      <c r="A601" s="27">
        <v>43700</v>
      </c>
      <c r="B601" s="6" t="str">
        <f t="shared" si="49"/>
        <v>23 Fri</v>
      </c>
      <c r="C601" s="6" t="str">
        <f>TEXT(Table2[[#This Row],[date]],"mmm")</f>
        <v>Aug</v>
      </c>
      <c r="D601" s="30">
        <f>YEAR(Table2[[#This Row],[date]])</f>
        <v>2019</v>
      </c>
      <c r="E601" s="30">
        <v>9575</v>
      </c>
      <c r="F601" s="30">
        <v>3.0666666666666669</v>
      </c>
      <c r="G601" s="30">
        <v>6.6622573700000007</v>
      </c>
      <c r="H601" s="30">
        <v>3.0674999999999999</v>
      </c>
      <c r="I601" s="30">
        <v>1.649722222222223</v>
      </c>
      <c r="J601" s="30">
        <v>5.6010310000000008</v>
      </c>
      <c r="K601" s="30">
        <f>Table2[[#This Row],[km]]/Table2[[#This Row],[steps]]*1000*3.28084</f>
        <v>2.2827990046778903</v>
      </c>
      <c r="L601" s="31">
        <f>IF(Table2[[#This Row],[km_walking]]&gt;3,Table2[[#This Row],[km_walking]]/Table2[[#This Row],[hours_walking]],"")</f>
        <v>3.3951358141101187</v>
      </c>
      <c r="M601" s="30">
        <f t="shared" si="50"/>
        <v>0</v>
      </c>
      <c r="N601" s="30">
        <f t="shared" si="46"/>
        <v>0</v>
      </c>
      <c r="O601" s="30">
        <f t="shared" si="48"/>
        <v>0</v>
      </c>
      <c r="P601" s="30">
        <f>IFERROR(IF(Table2[[#This Row],[break]]=0,0,P600+1),1)</f>
        <v>0</v>
      </c>
      <c r="Q601" s="30">
        <f t="shared" si="47"/>
        <v>0</v>
      </c>
      <c r="R601" s="30" t="str">
        <f>TEXT(Table2[[#This Row],[date]],"dd-mmm-yyyy")</f>
        <v>23-Aug-2019</v>
      </c>
    </row>
    <row r="602" spans="1:18" x14ac:dyDescent="0.25">
      <c r="A602" s="27">
        <v>43701</v>
      </c>
      <c r="B602" s="6" t="str">
        <f t="shared" si="49"/>
        <v>24 Sat</v>
      </c>
      <c r="C602" s="6" t="str">
        <f>TEXT(Table2[[#This Row],[date]],"mmm")</f>
        <v>Aug</v>
      </c>
      <c r="D602" s="30">
        <f>YEAR(Table2[[#This Row],[date]])</f>
        <v>2019</v>
      </c>
      <c r="E602" s="30">
        <v>8990</v>
      </c>
      <c r="F602" s="30">
        <v>3.4716666666666658</v>
      </c>
      <c r="G602" s="30">
        <v>6.8860200000000003</v>
      </c>
      <c r="H602" s="30">
        <v>3.5944444444444441</v>
      </c>
      <c r="I602" s="30">
        <v>1.013055555555556</v>
      </c>
      <c r="J602" s="30">
        <v>5.3031299999999986</v>
      </c>
      <c r="K602" s="30">
        <f>Table2[[#This Row],[km]]/Table2[[#This Row],[steps]]*1000*3.28084</f>
        <v>2.5130066581535044</v>
      </c>
      <c r="L602" s="31">
        <f>IF(Table2[[#This Row],[km_walking]]&gt;3,Table2[[#This Row],[km_walking]]/Table2[[#This Row],[hours_walking]],"")</f>
        <v>5.2347869481765796</v>
      </c>
      <c r="M602" s="30">
        <f t="shared" si="50"/>
        <v>0</v>
      </c>
      <c r="N602" s="30">
        <f t="shared" si="46"/>
        <v>0</v>
      </c>
      <c r="O602" s="30">
        <f t="shared" si="48"/>
        <v>0</v>
      </c>
      <c r="P602" s="30">
        <f>IFERROR(IF(Table2[[#This Row],[break]]=0,0,P601+1),1)</f>
        <v>0</v>
      </c>
      <c r="Q602" s="30">
        <f t="shared" si="47"/>
        <v>1</v>
      </c>
      <c r="R602" s="30" t="str">
        <f>TEXT(Table2[[#This Row],[date]],"dd-mmm-yyyy")</f>
        <v>24-Aug-2019</v>
      </c>
    </row>
    <row r="603" spans="1:18" x14ac:dyDescent="0.25">
      <c r="A603" s="27">
        <v>43702</v>
      </c>
      <c r="B603" s="6" t="str">
        <f t="shared" si="49"/>
        <v>25 Sun</v>
      </c>
      <c r="C603" s="6" t="str">
        <f>TEXT(Table2[[#This Row],[date]],"mmm")</f>
        <v>Aug</v>
      </c>
      <c r="D603" s="30">
        <f>YEAR(Table2[[#This Row],[date]])</f>
        <v>2019</v>
      </c>
      <c r="E603" s="30">
        <v>11908</v>
      </c>
      <c r="F603" s="30">
        <v>3.2913888888888891</v>
      </c>
      <c r="G603" s="30">
        <v>8.9722700000000035</v>
      </c>
      <c r="H603" s="30">
        <v>3.2913888888888891</v>
      </c>
      <c r="I603" s="30">
        <v>1.5783333333333329</v>
      </c>
      <c r="J603" s="30">
        <v>7.6653000000000002</v>
      </c>
      <c r="K603" s="30">
        <f>Table2[[#This Row],[km]]/Table2[[#This Row],[steps]]*1000*3.28084</f>
        <v>2.4720005296271426</v>
      </c>
      <c r="L603" s="31">
        <f>IF(Table2[[#This Row],[km_walking]]&gt;3,Table2[[#This Row],[km_walking]]/Table2[[#This Row],[hours_walking]],"")</f>
        <v>4.8565786694825777</v>
      </c>
      <c r="M603" s="30">
        <f t="shared" si="50"/>
        <v>1</v>
      </c>
      <c r="N603" s="30">
        <f t="shared" si="46"/>
        <v>0</v>
      </c>
      <c r="O603" s="30">
        <f t="shared" si="48"/>
        <v>0</v>
      </c>
      <c r="P603" s="30">
        <f>IFERROR(IF(Table2[[#This Row],[break]]=0,0,P602+1),1)</f>
        <v>0</v>
      </c>
      <c r="Q603" s="30">
        <f t="shared" si="47"/>
        <v>0</v>
      </c>
      <c r="R603" s="30" t="str">
        <f>TEXT(Table2[[#This Row],[date]],"dd-mmm-yyyy")</f>
        <v>25-Aug-2019</v>
      </c>
    </row>
    <row r="604" spans="1:18" x14ac:dyDescent="0.25">
      <c r="A604" s="27">
        <v>43703</v>
      </c>
      <c r="B604" s="6" t="str">
        <f t="shared" si="49"/>
        <v>26 Mon</v>
      </c>
      <c r="C604" s="6" t="str">
        <f>TEXT(Table2[[#This Row],[date]],"mmm")</f>
        <v>Aug</v>
      </c>
      <c r="D604" s="30">
        <f>YEAR(Table2[[#This Row],[date]])</f>
        <v>2019</v>
      </c>
      <c r="E604" s="30">
        <v>6232</v>
      </c>
      <c r="F604" s="30">
        <v>3.6927777777777782</v>
      </c>
      <c r="G604" s="30">
        <v>4.3775320000000004</v>
      </c>
      <c r="H604" s="30">
        <v>3.6927777777777782</v>
      </c>
      <c r="I604" s="30">
        <v>0.39333333333333331</v>
      </c>
      <c r="J604" s="30">
        <v>1.624026</v>
      </c>
      <c r="K604" s="30">
        <f>Table2[[#This Row],[km]]/Table2[[#This Row],[steps]]*1000*3.28084</f>
        <v>2.3045542501412069</v>
      </c>
      <c r="L604" s="31" t="str">
        <f>IF(Table2[[#This Row],[km_walking]]&gt;3,Table2[[#This Row],[km_walking]]/Table2[[#This Row],[hours_walking]],"")</f>
        <v/>
      </c>
      <c r="M604" s="30">
        <f t="shared" si="50"/>
        <v>0</v>
      </c>
      <c r="N604" s="30">
        <f t="shared" si="46"/>
        <v>0</v>
      </c>
      <c r="O604" s="30">
        <f t="shared" si="48"/>
        <v>0</v>
      </c>
      <c r="P604" s="30">
        <f>IFERROR(IF(Table2[[#This Row],[break]]=0,0,P603+1),1)</f>
        <v>0</v>
      </c>
      <c r="Q604" s="30">
        <f t="shared" si="47"/>
        <v>0</v>
      </c>
      <c r="R604" s="30" t="str">
        <f>TEXT(Table2[[#This Row],[date]],"dd-mmm-yyyy")</f>
        <v>26-Aug-2019</v>
      </c>
    </row>
    <row r="605" spans="1:18" x14ac:dyDescent="0.25">
      <c r="A605" s="27">
        <v>43704</v>
      </c>
      <c r="B605" s="6" t="str">
        <f t="shared" si="49"/>
        <v>27 Tue</v>
      </c>
      <c r="C605" s="6" t="str">
        <f>TEXT(Table2[[#This Row],[date]],"mmm")</f>
        <v>Aug</v>
      </c>
      <c r="D605" s="30">
        <f>YEAR(Table2[[#This Row],[date]])</f>
        <v>2019</v>
      </c>
      <c r="E605" s="30">
        <v>10520</v>
      </c>
      <c r="F605" s="30">
        <v>4.2686111111111114</v>
      </c>
      <c r="G605" s="30">
        <v>7.585547</v>
      </c>
      <c r="H605" s="30">
        <v>4.2702777777777783</v>
      </c>
      <c r="I605" s="30">
        <v>0.93583333333333329</v>
      </c>
      <c r="J605" s="30">
        <v>3.592394000000001</v>
      </c>
      <c r="K605" s="30">
        <f>Table2[[#This Row],[km]]/Table2[[#This Row],[steps]]*1000*3.28084</f>
        <v>2.3656811805589353</v>
      </c>
      <c r="L605" s="31">
        <f>IF(Table2[[#This Row],[km_walking]]&gt;3,Table2[[#This Row],[km_walking]]/Table2[[#This Row],[hours_walking]],"")</f>
        <v>3.8387113089937679</v>
      </c>
      <c r="M605" s="30">
        <f t="shared" si="50"/>
        <v>1</v>
      </c>
      <c r="N605" s="30">
        <f t="shared" si="46"/>
        <v>0</v>
      </c>
      <c r="O605" s="30">
        <f t="shared" si="48"/>
        <v>0</v>
      </c>
      <c r="P605" s="30">
        <f>IFERROR(IF(Table2[[#This Row],[break]]=0,0,P604+1),1)</f>
        <v>0</v>
      </c>
      <c r="Q605" s="30">
        <f t="shared" si="47"/>
        <v>0</v>
      </c>
      <c r="R605" s="30" t="str">
        <f>TEXT(Table2[[#This Row],[date]],"dd-mmm-yyyy")</f>
        <v>27-Aug-2019</v>
      </c>
    </row>
    <row r="606" spans="1:18" x14ac:dyDescent="0.25">
      <c r="A606" s="27">
        <v>43705</v>
      </c>
      <c r="B606" s="6" t="str">
        <f t="shared" si="49"/>
        <v>28 Wed</v>
      </c>
      <c r="C606" s="6" t="str">
        <f>TEXT(Table2[[#This Row],[date]],"mmm")</f>
        <v>Aug</v>
      </c>
      <c r="D606" s="30">
        <f>YEAR(Table2[[#This Row],[date]])</f>
        <v>2019</v>
      </c>
      <c r="E606" s="30">
        <v>12721</v>
      </c>
      <c r="F606" s="30">
        <v>2.8636111111111111</v>
      </c>
      <c r="G606" s="30">
        <v>9.6698599999999999</v>
      </c>
      <c r="H606" s="30">
        <v>2.8636111111111111</v>
      </c>
      <c r="I606" s="30">
        <v>1.8425</v>
      </c>
      <c r="J606" s="30">
        <v>8.6805099999999999</v>
      </c>
      <c r="K606" s="30">
        <f>Table2[[#This Row],[km]]/Table2[[#This Row],[steps]]*1000*3.28084</f>
        <v>2.4939284240547126</v>
      </c>
      <c r="L606" s="31">
        <f>IF(Table2[[#This Row],[km_walking]]&gt;3,Table2[[#This Row],[km_walking]]/Table2[[#This Row],[hours_walking]],"")</f>
        <v>4.711267299864315</v>
      </c>
      <c r="M606" s="30">
        <f t="shared" si="50"/>
        <v>1</v>
      </c>
      <c r="N606" s="30">
        <f t="shared" si="46"/>
        <v>0</v>
      </c>
      <c r="O606" s="30">
        <f t="shared" si="48"/>
        <v>0</v>
      </c>
      <c r="P606" s="30">
        <f>IFERROR(IF(Table2[[#This Row],[break]]=0,0,P605+1),1)</f>
        <v>0</v>
      </c>
      <c r="Q606" s="30">
        <f t="shared" si="47"/>
        <v>0</v>
      </c>
      <c r="R606" s="30" t="str">
        <f>TEXT(Table2[[#This Row],[date]],"dd-mmm-yyyy")</f>
        <v>28-Aug-2019</v>
      </c>
    </row>
    <row r="607" spans="1:18" x14ac:dyDescent="0.25">
      <c r="A607" s="27">
        <v>43706</v>
      </c>
      <c r="B607" s="6" t="str">
        <f t="shared" si="49"/>
        <v>29 Thu</v>
      </c>
      <c r="C607" s="6" t="str">
        <f>TEXT(Table2[[#This Row],[date]],"mmm")</f>
        <v>Aug</v>
      </c>
      <c r="D607" s="30">
        <f>YEAR(Table2[[#This Row],[date]])</f>
        <v>2019</v>
      </c>
      <c r="E607" s="30">
        <v>7578</v>
      </c>
      <c r="F607" s="30">
        <v>4.2277777777777787</v>
      </c>
      <c r="G607" s="30">
        <v>5.0103600000000004</v>
      </c>
      <c r="H607" s="30">
        <v>4.2277777777777787</v>
      </c>
      <c r="I607" s="30">
        <v>0.37944444444444447</v>
      </c>
      <c r="J607" s="30">
        <v>1.25857</v>
      </c>
      <c r="K607" s="30">
        <f>Table2[[#This Row],[km]]/Table2[[#This Row],[steps]]*1000*3.28084</f>
        <v>2.1691989314330962</v>
      </c>
      <c r="L607" s="31" t="str">
        <f>IF(Table2[[#This Row],[km_walking]]&gt;3,Table2[[#This Row],[km_walking]]/Table2[[#This Row],[hours_walking]],"")</f>
        <v/>
      </c>
      <c r="M607" s="30">
        <f t="shared" si="50"/>
        <v>0</v>
      </c>
      <c r="N607" s="30">
        <f t="shared" si="46"/>
        <v>0</v>
      </c>
      <c r="O607" s="30">
        <f t="shared" si="48"/>
        <v>0</v>
      </c>
      <c r="P607" s="30">
        <f>IFERROR(IF(Table2[[#This Row],[break]]=0,0,P606+1),1)</f>
        <v>0</v>
      </c>
      <c r="Q607" s="30">
        <f t="shared" si="47"/>
        <v>0</v>
      </c>
      <c r="R607" s="30" t="str">
        <f>TEXT(Table2[[#This Row],[date]],"dd-mmm-yyyy")</f>
        <v>29-Aug-2019</v>
      </c>
    </row>
    <row r="608" spans="1:18" x14ac:dyDescent="0.25">
      <c r="A608" s="27">
        <v>43707</v>
      </c>
      <c r="B608" s="6" t="str">
        <f t="shared" si="49"/>
        <v>30 Fri</v>
      </c>
      <c r="C608" s="6" t="str">
        <f>TEXT(Table2[[#This Row],[date]],"mmm")</f>
        <v>Aug</v>
      </c>
      <c r="D608" s="30">
        <f>YEAR(Table2[[#This Row],[date]])</f>
        <v>2019</v>
      </c>
      <c r="E608" s="30">
        <v>7436</v>
      </c>
      <c r="F608" s="30">
        <v>4.7155555555555573</v>
      </c>
      <c r="G608" s="30">
        <v>5.0725799999999994</v>
      </c>
      <c r="H608" s="30">
        <v>4.7155555555555573</v>
      </c>
      <c r="I608" s="30">
        <v>0.45805555555555549</v>
      </c>
      <c r="J608" s="30">
        <v>1.34283</v>
      </c>
      <c r="K608" s="30">
        <f>Table2[[#This Row],[km]]/Table2[[#This Row],[steps]]*1000*3.28084</f>
        <v>2.2380746862829479</v>
      </c>
      <c r="L608" s="31" t="str">
        <f>IF(Table2[[#This Row],[km_walking]]&gt;3,Table2[[#This Row],[km_walking]]/Table2[[#This Row],[hours_walking]],"")</f>
        <v/>
      </c>
      <c r="M608" s="30">
        <f t="shared" si="50"/>
        <v>0</v>
      </c>
      <c r="N608" s="30">
        <f t="shared" si="46"/>
        <v>0</v>
      </c>
      <c r="O608" s="30">
        <f t="shared" si="48"/>
        <v>0</v>
      </c>
      <c r="P608" s="30">
        <f>IFERROR(IF(Table2[[#This Row],[break]]=0,0,P607+1),1)</f>
        <v>0</v>
      </c>
      <c r="Q608" s="30">
        <f t="shared" si="47"/>
        <v>0</v>
      </c>
      <c r="R608" s="30" t="str">
        <f>TEXT(Table2[[#This Row],[date]],"dd-mmm-yyyy")</f>
        <v>30-Aug-2019</v>
      </c>
    </row>
    <row r="609" spans="1:18" x14ac:dyDescent="0.25">
      <c r="A609" s="27">
        <v>43708</v>
      </c>
      <c r="B609" s="6" t="str">
        <f t="shared" si="49"/>
        <v>31 Sat</v>
      </c>
      <c r="C609" s="6" t="str">
        <f>TEXT(Table2[[#This Row],[date]],"mmm")</f>
        <v>Aug</v>
      </c>
      <c r="D609" s="30">
        <f>YEAR(Table2[[#This Row],[date]])</f>
        <v>2019</v>
      </c>
      <c r="E609" s="30">
        <v>10980</v>
      </c>
      <c r="F609" s="30">
        <v>3.2799999999999989</v>
      </c>
      <c r="G609" s="30">
        <v>8.9084600000000016</v>
      </c>
      <c r="H609" s="30">
        <v>3.2799999999999989</v>
      </c>
      <c r="I609" s="30">
        <v>1.438333333333333</v>
      </c>
      <c r="J609" s="30">
        <v>7.5131999999999994</v>
      </c>
      <c r="K609" s="30">
        <f>Table2[[#This Row],[km]]/Table2[[#This Row],[steps]]*1000*3.28084</f>
        <v>2.6618608293624777</v>
      </c>
      <c r="L609" s="31">
        <f>IF(Table2[[#This Row],[km_walking]]&gt;3,Table2[[#This Row],[km_walking]]/Table2[[#This Row],[hours_walking]],"")</f>
        <v>5.2235457705677879</v>
      </c>
      <c r="M609" s="30">
        <f t="shared" si="50"/>
        <v>1</v>
      </c>
      <c r="N609" s="30">
        <f t="shared" si="46"/>
        <v>0</v>
      </c>
      <c r="O609" s="30">
        <f t="shared" si="48"/>
        <v>0</v>
      </c>
      <c r="P609" s="30">
        <f>IFERROR(IF(Table2[[#This Row],[break]]=0,0,P608+1),1)</f>
        <v>0</v>
      </c>
      <c r="Q609" s="30">
        <f t="shared" si="47"/>
        <v>1</v>
      </c>
      <c r="R609" s="30" t="str">
        <f>TEXT(Table2[[#This Row],[date]],"dd-mmm-yyyy")</f>
        <v>31-Aug-2019</v>
      </c>
    </row>
    <row r="610" spans="1:18" x14ac:dyDescent="0.25">
      <c r="A610" s="27">
        <v>43709</v>
      </c>
      <c r="B610" s="6" t="str">
        <f t="shared" si="49"/>
        <v>01 Sun</v>
      </c>
      <c r="C610" s="6" t="str">
        <f>TEXT(Table2[[#This Row],[date]],"mmm")</f>
        <v>Sep</v>
      </c>
      <c r="D610" s="30">
        <f>YEAR(Table2[[#This Row],[date]])</f>
        <v>2019</v>
      </c>
      <c r="E610" s="30">
        <v>11762</v>
      </c>
      <c r="F610" s="30">
        <v>4.2463888888888874</v>
      </c>
      <c r="G610" s="30">
        <v>8.6246600000000022</v>
      </c>
      <c r="H610" s="30">
        <v>4.2463888888888874</v>
      </c>
      <c r="I610" s="30">
        <v>1.5011111111111111</v>
      </c>
      <c r="J610" s="30">
        <v>6.7495699999999994</v>
      </c>
      <c r="K610" s="30">
        <f>Table2[[#This Row],[km]]/Table2[[#This Row],[steps]]*1000*3.28084</f>
        <v>2.4057243253188236</v>
      </c>
      <c r="L610" s="31">
        <f>IF(Table2[[#This Row],[km_walking]]&gt;3,Table2[[#This Row],[km_walking]]/Table2[[#This Row],[hours_walking]],"")</f>
        <v>4.4963826794966693</v>
      </c>
      <c r="M610" s="30">
        <f t="shared" si="50"/>
        <v>1</v>
      </c>
      <c r="N610" s="30">
        <f t="shared" si="46"/>
        <v>0</v>
      </c>
      <c r="O610" s="30">
        <f t="shared" si="48"/>
        <v>0</v>
      </c>
      <c r="P610" s="30">
        <f>IFERROR(IF(Table2[[#This Row],[break]]=0,0,P609+1),1)</f>
        <v>0</v>
      </c>
      <c r="Q610" s="30">
        <f t="shared" si="47"/>
        <v>0</v>
      </c>
      <c r="R610" s="30" t="str">
        <f>TEXT(Table2[[#This Row],[date]],"dd-mmm-yyyy")</f>
        <v>01-Sep-2019</v>
      </c>
    </row>
    <row r="611" spans="1:18" x14ac:dyDescent="0.25">
      <c r="A611" s="27">
        <v>43710</v>
      </c>
      <c r="B611" s="6" t="str">
        <f t="shared" si="49"/>
        <v>02 Mon</v>
      </c>
      <c r="C611" s="6" t="str">
        <f>TEXT(Table2[[#This Row],[date]],"mmm")</f>
        <v>Sep</v>
      </c>
      <c r="D611" s="30">
        <f>YEAR(Table2[[#This Row],[date]])</f>
        <v>2019</v>
      </c>
      <c r="E611" s="30">
        <v>10911</v>
      </c>
      <c r="F611" s="30">
        <v>2.9869444444444442</v>
      </c>
      <c r="G611" s="30">
        <v>8.0960299999999989</v>
      </c>
      <c r="H611" s="30">
        <v>2.9869444444444442</v>
      </c>
      <c r="I611" s="30">
        <v>1.494444444444444</v>
      </c>
      <c r="J611" s="30">
        <v>6.7083799999999991</v>
      </c>
      <c r="K611" s="30">
        <f>Table2[[#This Row],[km]]/Table2[[#This Row],[steps]]*1000*3.28084</f>
        <v>2.4344037269911096</v>
      </c>
      <c r="L611" s="31">
        <f>IF(Table2[[#This Row],[km_walking]]&gt;3,Table2[[#This Row],[km_walking]]/Table2[[#This Row],[hours_walking]],"")</f>
        <v>4.4888788104089228</v>
      </c>
      <c r="M611" s="30">
        <f t="shared" si="50"/>
        <v>1</v>
      </c>
      <c r="N611" s="30">
        <f t="shared" si="46"/>
        <v>0</v>
      </c>
      <c r="O611" s="30">
        <f t="shared" si="48"/>
        <v>0</v>
      </c>
      <c r="P611" s="30">
        <f>IFERROR(IF(Table2[[#This Row],[break]]=0,0,P610+1),1)</f>
        <v>0</v>
      </c>
      <c r="Q611" s="30">
        <f t="shared" si="47"/>
        <v>0</v>
      </c>
      <c r="R611" s="30" t="str">
        <f>TEXT(Table2[[#This Row],[date]],"dd-mmm-yyyy")</f>
        <v>02-Sep-2019</v>
      </c>
    </row>
    <row r="612" spans="1:18" x14ac:dyDescent="0.25">
      <c r="A612" s="27">
        <v>43711</v>
      </c>
      <c r="B612" s="6" t="str">
        <f t="shared" si="49"/>
        <v>03 Tue</v>
      </c>
      <c r="C612" s="6" t="str">
        <f>TEXT(Table2[[#This Row],[date]],"mmm")</f>
        <v>Sep</v>
      </c>
      <c r="D612" s="30">
        <f>YEAR(Table2[[#This Row],[date]])</f>
        <v>2019</v>
      </c>
      <c r="E612" s="30">
        <v>10819</v>
      </c>
      <c r="F612" s="30">
        <v>3.2805555555555559</v>
      </c>
      <c r="G612" s="30">
        <v>8.0358200000000011</v>
      </c>
      <c r="H612" s="30">
        <v>3.2805555555555559</v>
      </c>
      <c r="I612" s="30">
        <v>1.5019444444444441</v>
      </c>
      <c r="J612" s="30">
        <v>6.0903199999999993</v>
      </c>
      <c r="K612" s="30">
        <f>Table2[[#This Row],[km]]/Table2[[#This Row],[steps]]*1000*3.28084</f>
        <v>2.4368462601719201</v>
      </c>
      <c r="L612" s="31">
        <f>IF(Table2[[#This Row],[km_walking]]&gt;3,Table2[[#This Row],[km_walking]]/Table2[[#This Row],[hours_walking]],"")</f>
        <v>4.0549569077122252</v>
      </c>
      <c r="M612" s="30">
        <f t="shared" si="50"/>
        <v>1</v>
      </c>
      <c r="N612" s="30">
        <f t="shared" si="46"/>
        <v>0</v>
      </c>
      <c r="O612" s="30">
        <f t="shared" si="48"/>
        <v>0</v>
      </c>
      <c r="P612" s="30">
        <f>IFERROR(IF(Table2[[#This Row],[break]]=0,0,P611+1),1)</f>
        <v>0</v>
      </c>
      <c r="Q612" s="30">
        <f t="shared" si="47"/>
        <v>0</v>
      </c>
      <c r="R612" s="30" t="str">
        <f>TEXT(Table2[[#This Row],[date]],"dd-mmm-yyyy")</f>
        <v>03-Sep-2019</v>
      </c>
    </row>
    <row r="613" spans="1:18" x14ac:dyDescent="0.25">
      <c r="A613" s="27">
        <v>43712</v>
      </c>
      <c r="B613" s="6" t="str">
        <f t="shared" si="49"/>
        <v>04 Wed</v>
      </c>
      <c r="C613" s="6" t="str">
        <f>TEXT(Table2[[#This Row],[date]],"mmm")</f>
        <v>Sep</v>
      </c>
      <c r="D613" s="30">
        <f>YEAR(Table2[[#This Row],[date]])</f>
        <v>2019</v>
      </c>
      <c r="E613" s="30">
        <v>10180</v>
      </c>
      <c r="F613" s="30">
        <v>3.401666666666666</v>
      </c>
      <c r="G613" s="30">
        <v>7.3090260000000002</v>
      </c>
      <c r="H613" s="30">
        <v>3.4016666666666668</v>
      </c>
      <c r="I613" s="30">
        <v>1.246666666666667</v>
      </c>
      <c r="J613" s="30">
        <v>5.3410200000000003</v>
      </c>
      <c r="K613" s="30">
        <f>Table2[[#This Row],[km]]/Table2[[#This Row],[steps]]*1000*3.28084</f>
        <v>2.3555741514577604</v>
      </c>
      <c r="L613" s="31">
        <f>IF(Table2[[#This Row],[km_walking]]&gt;3,Table2[[#This Row],[km_walking]]/Table2[[#This Row],[hours_walking]],"")</f>
        <v>4.2842406417112286</v>
      </c>
      <c r="M613" s="30">
        <f t="shared" si="50"/>
        <v>1</v>
      </c>
      <c r="N613" s="30">
        <f t="shared" si="46"/>
        <v>0</v>
      </c>
      <c r="O613" s="30">
        <f t="shared" si="48"/>
        <v>0</v>
      </c>
      <c r="P613" s="30">
        <f>IFERROR(IF(Table2[[#This Row],[break]]=0,0,P612+1),1)</f>
        <v>0</v>
      </c>
      <c r="Q613" s="30">
        <f t="shared" si="47"/>
        <v>0</v>
      </c>
      <c r="R613" s="30" t="str">
        <f>TEXT(Table2[[#This Row],[date]],"dd-mmm-yyyy")</f>
        <v>04-Sep-2019</v>
      </c>
    </row>
    <row r="614" spans="1:18" x14ac:dyDescent="0.25">
      <c r="A614" s="27">
        <v>43713</v>
      </c>
      <c r="B614" s="6" t="str">
        <f t="shared" si="49"/>
        <v>05 Thu</v>
      </c>
      <c r="C614" s="6" t="str">
        <f>TEXT(Table2[[#This Row],[date]],"mmm")</f>
        <v>Sep</v>
      </c>
      <c r="D614" s="30">
        <f>YEAR(Table2[[#This Row],[date]])</f>
        <v>2019</v>
      </c>
      <c r="E614" s="30">
        <v>11623</v>
      </c>
      <c r="F614" s="30">
        <v>3.8627777777777781</v>
      </c>
      <c r="G614" s="30">
        <v>8.4219300000000015</v>
      </c>
      <c r="H614" s="30">
        <v>3.8627777777777781</v>
      </c>
      <c r="I614" s="30">
        <v>1.752777777777778</v>
      </c>
      <c r="J614" s="30">
        <v>6.6564899999999989</v>
      </c>
      <c r="K614" s="30">
        <f>Table2[[#This Row],[km]]/Table2[[#This Row],[steps]]*1000*3.28084</f>
        <v>2.3772696224038552</v>
      </c>
      <c r="L614" s="31">
        <f>IF(Table2[[#This Row],[km_walking]]&gt;3,Table2[[#This Row],[km_walking]]/Table2[[#This Row],[hours_walking]],"")</f>
        <v>3.797680507131536</v>
      </c>
      <c r="M614" s="30">
        <f t="shared" si="50"/>
        <v>1</v>
      </c>
      <c r="N614" s="30">
        <f t="shared" si="46"/>
        <v>0</v>
      </c>
      <c r="O614" s="30">
        <f t="shared" si="48"/>
        <v>0</v>
      </c>
      <c r="P614" s="30">
        <f>IFERROR(IF(Table2[[#This Row],[break]]=0,0,P613+1),1)</f>
        <v>0</v>
      </c>
      <c r="Q614" s="30">
        <f t="shared" si="47"/>
        <v>0</v>
      </c>
      <c r="R614" s="30" t="str">
        <f>TEXT(Table2[[#This Row],[date]],"dd-mmm-yyyy")</f>
        <v>05-Sep-2019</v>
      </c>
    </row>
    <row r="615" spans="1:18" x14ac:dyDescent="0.25">
      <c r="A615" s="27">
        <v>43714</v>
      </c>
      <c r="B615" s="6" t="str">
        <f t="shared" si="49"/>
        <v>06 Fri</v>
      </c>
      <c r="C615" s="6" t="str">
        <f>TEXT(Table2[[#This Row],[date]],"mmm")</f>
        <v>Sep</v>
      </c>
      <c r="D615" s="30">
        <f>YEAR(Table2[[#This Row],[date]])</f>
        <v>2019</v>
      </c>
      <c r="E615" s="30">
        <v>14759</v>
      </c>
      <c r="F615" s="30">
        <v>6.0397222222222249</v>
      </c>
      <c r="G615" s="30">
        <v>9.8428619999999984</v>
      </c>
      <c r="H615" s="30">
        <v>6.0397222222222249</v>
      </c>
      <c r="I615" s="30">
        <v>1.6375</v>
      </c>
      <c r="J615" s="30">
        <v>5.3717160000000002</v>
      </c>
      <c r="K615" s="30">
        <f>Table2[[#This Row],[km]]/Table2[[#This Row],[steps]]*1000*3.28084</f>
        <v>2.1880110687770173</v>
      </c>
      <c r="L615" s="31">
        <f>IF(Table2[[#This Row],[km_walking]]&gt;3,Table2[[#This Row],[km_walking]]/Table2[[#This Row],[hours_walking]],"")</f>
        <v>3.2804372519083973</v>
      </c>
      <c r="M615" s="30">
        <f t="shared" si="50"/>
        <v>1</v>
      </c>
      <c r="N615" s="30">
        <f t="shared" si="46"/>
        <v>0</v>
      </c>
      <c r="O615" s="30">
        <f t="shared" si="48"/>
        <v>0</v>
      </c>
      <c r="P615" s="30">
        <f>IFERROR(IF(Table2[[#This Row],[break]]=0,0,P614+1),1)</f>
        <v>0</v>
      </c>
      <c r="Q615" s="30">
        <f t="shared" si="47"/>
        <v>0</v>
      </c>
      <c r="R615" s="30" t="str">
        <f>TEXT(Table2[[#This Row],[date]],"dd-mmm-yyyy")</f>
        <v>06-Sep-2019</v>
      </c>
    </row>
    <row r="616" spans="1:18" x14ac:dyDescent="0.25">
      <c r="A616" s="27">
        <v>43715</v>
      </c>
      <c r="B616" s="6" t="str">
        <f t="shared" si="49"/>
        <v>07 Sat</v>
      </c>
      <c r="C616" s="6" t="str">
        <f>TEXT(Table2[[#This Row],[date]],"mmm")</f>
        <v>Sep</v>
      </c>
      <c r="D616" s="30">
        <f>YEAR(Table2[[#This Row],[date]])</f>
        <v>2019</v>
      </c>
      <c r="E616" s="30">
        <v>15184</v>
      </c>
      <c r="F616" s="30">
        <v>4.8624999999999998</v>
      </c>
      <c r="G616" s="30">
        <v>10.466465100000001</v>
      </c>
      <c r="H616" s="30">
        <v>4.8624999999999998</v>
      </c>
      <c r="I616" s="30">
        <v>1.7675000000000001</v>
      </c>
      <c r="J616" s="30">
        <v>7.7987750999999994</v>
      </c>
      <c r="K616" s="30">
        <f>Table2[[#This Row],[km]]/Table2[[#This Row],[steps]]*1000*3.28084</f>
        <v>2.2615119440650688</v>
      </c>
      <c r="L616" s="31">
        <f>IF(Table2[[#This Row],[km_walking]]&gt;3,Table2[[#This Row],[km_walking]]/Table2[[#This Row],[hours_walking]],"")</f>
        <v>4.4123197171145678</v>
      </c>
      <c r="M616" s="30">
        <f t="shared" si="50"/>
        <v>1</v>
      </c>
      <c r="N616" s="30">
        <f t="shared" si="46"/>
        <v>0</v>
      </c>
      <c r="O616" s="30">
        <f t="shared" si="48"/>
        <v>0</v>
      </c>
      <c r="P616" s="30">
        <f>IFERROR(IF(Table2[[#This Row],[break]]=0,0,P615+1),1)</f>
        <v>0</v>
      </c>
      <c r="Q616" s="30">
        <f t="shared" si="47"/>
        <v>0</v>
      </c>
      <c r="R616" s="30" t="str">
        <f>TEXT(Table2[[#This Row],[date]],"dd-mmm-yyyy")</f>
        <v>07-Sep-2019</v>
      </c>
    </row>
    <row r="617" spans="1:18" x14ac:dyDescent="0.25">
      <c r="A617" s="27">
        <v>43716</v>
      </c>
      <c r="B617" s="6" t="str">
        <f t="shared" si="49"/>
        <v>08 Sun</v>
      </c>
      <c r="C617" s="6" t="str">
        <f>TEXT(Table2[[#This Row],[date]],"mmm")</f>
        <v>Sep</v>
      </c>
      <c r="D617" s="30">
        <f>YEAR(Table2[[#This Row],[date]])</f>
        <v>2019</v>
      </c>
      <c r="E617" s="30">
        <v>16195</v>
      </c>
      <c r="F617" s="30">
        <v>5.0752777777777753</v>
      </c>
      <c r="G617" s="30">
        <v>12.348003</v>
      </c>
      <c r="H617" s="30">
        <v>5.0752777777777753</v>
      </c>
      <c r="I617" s="30">
        <v>2.0411111111111109</v>
      </c>
      <c r="J617" s="30">
        <v>9.5041189999999993</v>
      </c>
      <c r="K617" s="30">
        <f>Table2[[#This Row],[km]]/Table2[[#This Row],[steps]]*1000*3.28084</f>
        <v>2.501501831585057</v>
      </c>
      <c r="L617" s="31">
        <f>IF(Table2[[#This Row],[km_walking]]&gt;3,Table2[[#This Row],[km_walking]]/Table2[[#This Row],[hours_walking]],"")</f>
        <v>4.6563457267283619</v>
      </c>
      <c r="M617" s="30">
        <f t="shared" si="50"/>
        <v>1</v>
      </c>
      <c r="N617" s="30">
        <f t="shared" si="46"/>
        <v>0</v>
      </c>
      <c r="O617" s="30">
        <f t="shared" si="48"/>
        <v>0</v>
      </c>
      <c r="P617" s="30">
        <f>IFERROR(IF(Table2[[#This Row],[break]]=0,0,P616+1),1)</f>
        <v>0</v>
      </c>
      <c r="Q617" s="30">
        <f t="shared" si="47"/>
        <v>0</v>
      </c>
      <c r="R617" s="30" t="str">
        <f>TEXT(Table2[[#This Row],[date]],"dd-mmm-yyyy")</f>
        <v>08-Sep-2019</v>
      </c>
    </row>
    <row r="618" spans="1:18" x14ac:dyDescent="0.25">
      <c r="A618" s="27">
        <v>43717</v>
      </c>
      <c r="B618" s="6" t="str">
        <f t="shared" si="49"/>
        <v>09 Mon</v>
      </c>
      <c r="C618" s="6" t="str">
        <f>TEXT(Table2[[#This Row],[date]],"mmm")</f>
        <v>Sep</v>
      </c>
      <c r="D618" s="30">
        <f>YEAR(Table2[[#This Row],[date]])</f>
        <v>2019</v>
      </c>
      <c r="E618" s="30">
        <v>10507</v>
      </c>
      <c r="F618" s="30">
        <v>3.7602777777777781</v>
      </c>
      <c r="G618" s="30">
        <v>7.3591270000000009</v>
      </c>
      <c r="H618" s="30">
        <v>3.7602777777777781</v>
      </c>
      <c r="I618" s="30">
        <v>1.125833333333333</v>
      </c>
      <c r="J618" s="30">
        <v>5.0458679999999996</v>
      </c>
      <c r="K618" s="30">
        <f>Table2[[#This Row],[km]]/Table2[[#This Row],[steps]]*1000*3.28084</f>
        <v>2.2979078925173697</v>
      </c>
      <c r="L618" s="31">
        <f>IF(Table2[[#This Row],[km_walking]]&gt;3,Table2[[#This Row],[km_walking]]/Table2[[#This Row],[hours_walking]],"")</f>
        <v>4.481896076980016</v>
      </c>
      <c r="M618" s="30">
        <f t="shared" si="50"/>
        <v>1</v>
      </c>
      <c r="N618" s="30">
        <f t="shared" si="46"/>
        <v>0</v>
      </c>
      <c r="O618" s="30">
        <f t="shared" si="48"/>
        <v>0</v>
      </c>
      <c r="P618" s="30">
        <f>IFERROR(IF(Table2[[#This Row],[break]]=0,0,P617+1),1)</f>
        <v>0</v>
      </c>
      <c r="Q618" s="30">
        <f t="shared" si="47"/>
        <v>0</v>
      </c>
      <c r="R618" s="30" t="str">
        <f>TEXT(Table2[[#This Row],[date]],"dd-mmm-yyyy")</f>
        <v>09-Sep-2019</v>
      </c>
    </row>
    <row r="619" spans="1:18" x14ac:dyDescent="0.25">
      <c r="A619" s="27">
        <v>43718</v>
      </c>
      <c r="B619" s="6" t="str">
        <f t="shared" si="49"/>
        <v>10 Tue</v>
      </c>
      <c r="C619" s="6" t="str">
        <f>TEXT(Table2[[#This Row],[date]],"mmm")</f>
        <v>Sep</v>
      </c>
      <c r="D619" s="30">
        <f>YEAR(Table2[[#This Row],[date]])</f>
        <v>2019</v>
      </c>
      <c r="E619" s="30">
        <v>13840</v>
      </c>
      <c r="F619" s="30">
        <v>4.8761111111111122</v>
      </c>
      <c r="G619" s="30">
        <v>9.2009930000000022</v>
      </c>
      <c r="H619" s="30">
        <v>4.8761111111111122</v>
      </c>
      <c r="I619" s="30">
        <v>1.754722222222223</v>
      </c>
      <c r="J619" s="30">
        <v>5.9617329999999997</v>
      </c>
      <c r="K619" s="30">
        <f>Table2[[#This Row],[km]]/Table2[[#This Row],[steps]]*1000*3.28084</f>
        <v>2.1811405978410412</v>
      </c>
      <c r="L619" s="31">
        <f>IF(Table2[[#This Row],[km_walking]]&gt;3,Table2[[#This Row],[km_walking]]/Table2[[#This Row],[hours_walking]],"")</f>
        <v>3.3975366154820312</v>
      </c>
      <c r="M619" s="30">
        <f t="shared" si="50"/>
        <v>1</v>
      </c>
      <c r="N619" s="30">
        <f t="shared" si="46"/>
        <v>0</v>
      </c>
      <c r="O619" s="30">
        <f t="shared" si="48"/>
        <v>0</v>
      </c>
      <c r="P619" s="30">
        <f>IFERROR(IF(Table2[[#This Row],[break]]=0,0,P618+1),1)</f>
        <v>0</v>
      </c>
      <c r="Q619" s="30">
        <f t="shared" si="47"/>
        <v>0</v>
      </c>
      <c r="R619" s="30" t="str">
        <f>TEXT(Table2[[#This Row],[date]],"dd-mmm-yyyy")</f>
        <v>10-Sep-2019</v>
      </c>
    </row>
    <row r="620" spans="1:18" x14ac:dyDescent="0.25">
      <c r="A620" s="27">
        <v>43719</v>
      </c>
      <c r="B620" s="6" t="str">
        <f t="shared" si="49"/>
        <v>11 Wed</v>
      </c>
      <c r="C620" s="6" t="str">
        <f>TEXT(Table2[[#This Row],[date]],"mmm")</f>
        <v>Sep</v>
      </c>
      <c r="D620" s="30">
        <f>YEAR(Table2[[#This Row],[date]])</f>
        <v>2019</v>
      </c>
      <c r="E620" s="30">
        <v>17358</v>
      </c>
      <c r="F620" s="30">
        <v>5.0833333333333348</v>
      </c>
      <c r="G620" s="30">
        <v>11.775713</v>
      </c>
      <c r="H620" s="30">
        <v>5.0833333333333348</v>
      </c>
      <c r="I620" s="30">
        <v>2.1691666666666669</v>
      </c>
      <c r="J620" s="30">
        <v>8.2852580000000007</v>
      </c>
      <c r="K620" s="30">
        <f>Table2[[#This Row],[km]]/Table2[[#This Row],[steps]]*1000*3.28084</f>
        <v>2.2257305126696623</v>
      </c>
      <c r="L620" s="31">
        <f>IF(Table2[[#This Row],[km_walking]]&gt;3,Table2[[#This Row],[km_walking]]/Table2[[#This Row],[hours_walking]],"")</f>
        <v>3.8195580484056855</v>
      </c>
      <c r="M620" s="30">
        <f t="shared" si="50"/>
        <v>1</v>
      </c>
      <c r="N620" s="30">
        <f t="shared" si="46"/>
        <v>0</v>
      </c>
      <c r="O620" s="30">
        <f t="shared" si="48"/>
        <v>0</v>
      </c>
      <c r="P620" s="30">
        <f>IFERROR(IF(Table2[[#This Row],[break]]=0,0,P619+1),1)</f>
        <v>0</v>
      </c>
      <c r="Q620" s="30">
        <f t="shared" si="47"/>
        <v>0</v>
      </c>
      <c r="R620" s="30" t="str">
        <f>TEXT(Table2[[#This Row],[date]],"dd-mmm-yyyy")</f>
        <v>11-Sep-2019</v>
      </c>
    </row>
    <row r="621" spans="1:18" x14ac:dyDescent="0.25">
      <c r="A621" s="27">
        <v>43720</v>
      </c>
      <c r="B621" s="6" t="str">
        <f t="shared" si="49"/>
        <v>12 Thu</v>
      </c>
      <c r="C621" s="6" t="str">
        <f>TEXT(Table2[[#This Row],[date]],"mmm")</f>
        <v>Sep</v>
      </c>
      <c r="D621" s="30">
        <f>YEAR(Table2[[#This Row],[date]])</f>
        <v>2019</v>
      </c>
      <c r="E621" s="30">
        <v>15107</v>
      </c>
      <c r="F621" s="30">
        <v>3.4341666666666661</v>
      </c>
      <c r="G621" s="30">
        <v>10.289339</v>
      </c>
      <c r="H621" s="30">
        <v>3.4341666666666661</v>
      </c>
      <c r="I621" s="30">
        <v>2.0525000000000002</v>
      </c>
      <c r="J621" s="30">
        <v>8.0153290000000013</v>
      </c>
      <c r="K621" s="30">
        <f>Table2[[#This Row],[km]]/Table2[[#This Row],[steps]]*1000*3.28084</f>
        <v>2.2345717193857149</v>
      </c>
      <c r="L621" s="31">
        <f>IF(Table2[[#This Row],[km_walking]]&gt;3,Table2[[#This Row],[km_walking]]/Table2[[#This Row],[hours_walking]],"")</f>
        <v>3.9051542021924486</v>
      </c>
      <c r="M621" s="30">
        <f t="shared" si="50"/>
        <v>1</v>
      </c>
      <c r="N621" s="30">
        <f t="shared" si="46"/>
        <v>0</v>
      </c>
      <c r="O621" s="30">
        <f t="shared" si="48"/>
        <v>0</v>
      </c>
      <c r="P621" s="30">
        <f>IFERROR(IF(Table2[[#This Row],[break]]=0,0,P620+1),1)</f>
        <v>0</v>
      </c>
      <c r="Q621" s="30">
        <f t="shared" si="47"/>
        <v>0</v>
      </c>
      <c r="R621" s="30" t="str">
        <f>TEXT(Table2[[#This Row],[date]],"dd-mmm-yyyy")</f>
        <v>12-Sep-2019</v>
      </c>
    </row>
    <row r="622" spans="1:18" x14ac:dyDescent="0.25">
      <c r="A622" s="27">
        <v>43721</v>
      </c>
      <c r="B622" s="6" t="str">
        <f t="shared" si="49"/>
        <v>13 Fri</v>
      </c>
      <c r="C622" s="6" t="str">
        <f>TEXT(Table2[[#This Row],[date]],"mmm")</f>
        <v>Sep</v>
      </c>
      <c r="D622" s="30">
        <f>YEAR(Table2[[#This Row],[date]])</f>
        <v>2019</v>
      </c>
      <c r="E622" s="30">
        <v>11455</v>
      </c>
      <c r="F622" s="30">
        <v>3.9588888888888891</v>
      </c>
      <c r="G622" s="30">
        <v>7.5430929999999998</v>
      </c>
      <c r="H622" s="30">
        <v>4.1144444444444446</v>
      </c>
      <c r="I622" s="30">
        <v>1.0638888888888891</v>
      </c>
      <c r="J622" s="30">
        <v>3.51233</v>
      </c>
      <c r="K622" s="30">
        <f>Table2[[#This Row],[km]]/Table2[[#This Row],[steps]]*1000*3.28084</f>
        <v>2.1604261229262329</v>
      </c>
      <c r="L622" s="31">
        <f>IF(Table2[[#This Row],[km_walking]]&gt;3,Table2[[#This Row],[km_walking]]/Table2[[#This Row],[hours_walking]],"")</f>
        <v>3.3014067885117488</v>
      </c>
      <c r="M622" s="30">
        <f t="shared" si="50"/>
        <v>1</v>
      </c>
      <c r="N622" s="30">
        <f t="shared" si="46"/>
        <v>0</v>
      </c>
      <c r="O622" s="30">
        <f t="shared" si="48"/>
        <v>0</v>
      </c>
      <c r="P622" s="30">
        <f>IFERROR(IF(Table2[[#This Row],[break]]=0,0,P621+1),1)</f>
        <v>0</v>
      </c>
      <c r="Q622" s="30">
        <f t="shared" si="47"/>
        <v>0</v>
      </c>
      <c r="R622" s="30" t="str">
        <f>TEXT(Table2[[#This Row],[date]],"dd-mmm-yyyy")</f>
        <v>13-Sep-2019</v>
      </c>
    </row>
    <row r="623" spans="1:18" x14ac:dyDescent="0.25">
      <c r="A623" s="27">
        <v>43722</v>
      </c>
      <c r="B623" s="6" t="str">
        <f t="shared" si="49"/>
        <v>14 Sat</v>
      </c>
      <c r="C623" s="6" t="str">
        <f>TEXT(Table2[[#This Row],[date]],"mmm")</f>
        <v>Sep</v>
      </c>
      <c r="D623" s="30">
        <f>YEAR(Table2[[#This Row],[date]])</f>
        <v>2019</v>
      </c>
      <c r="E623" s="30">
        <v>10979</v>
      </c>
      <c r="F623" s="30">
        <v>3.3169444444444438</v>
      </c>
      <c r="G623" s="30">
        <v>7.0132200000000013</v>
      </c>
      <c r="H623" s="30">
        <v>3.3163888888888882</v>
      </c>
      <c r="I623" s="30">
        <v>1.489166666666667</v>
      </c>
      <c r="J623" s="30">
        <v>4.8279399999999999</v>
      </c>
      <c r="K623" s="30">
        <f>Table2[[#This Row],[km]]/Table2[[#This Row],[steps]]*1000*3.28084</f>
        <v>2.0957512255032342</v>
      </c>
      <c r="L623" s="31">
        <f>IF(Table2[[#This Row],[km_walking]]&gt;3,Table2[[#This Row],[km_walking]]/Table2[[#This Row],[hours_walking]],"")</f>
        <v>3.2420414101846662</v>
      </c>
      <c r="M623" s="30">
        <f t="shared" si="50"/>
        <v>1</v>
      </c>
      <c r="N623" s="30">
        <f t="shared" si="46"/>
        <v>0</v>
      </c>
      <c r="O623" s="30">
        <f t="shared" si="48"/>
        <v>0</v>
      </c>
      <c r="P623" s="30">
        <f>IFERROR(IF(Table2[[#This Row],[break]]=0,0,P622+1),1)</f>
        <v>0</v>
      </c>
      <c r="Q623" s="30">
        <f t="shared" si="47"/>
        <v>0</v>
      </c>
      <c r="R623" s="30" t="str">
        <f>TEXT(Table2[[#This Row],[date]],"dd-mmm-yyyy")</f>
        <v>14-Sep-2019</v>
      </c>
    </row>
    <row r="624" spans="1:18" x14ac:dyDescent="0.25">
      <c r="A624" s="27">
        <v>43723</v>
      </c>
      <c r="B624" s="6" t="str">
        <f t="shared" si="49"/>
        <v>15 Sun</v>
      </c>
      <c r="C624" s="6" t="str">
        <f>TEXT(Table2[[#This Row],[date]],"mmm")</f>
        <v>Sep</v>
      </c>
      <c r="D624" s="30">
        <f>YEAR(Table2[[#This Row],[date]])</f>
        <v>2019</v>
      </c>
      <c r="E624" s="30">
        <v>9337</v>
      </c>
      <c r="F624" s="30">
        <v>1.9388888888888891</v>
      </c>
      <c r="G624" s="30">
        <v>5.9538100000000007</v>
      </c>
      <c r="H624" s="30">
        <v>1.9388888888888891</v>
      </c>
      <c r="I624" s="30">
        <v>1.381111111111111</v>
      </c>
      <c r="J624" s="30">
        <v>5.2750500000000002</v>
      </c>
      <c r="K624" s="30">
        <f>Table2[[#This Row],[km]]/Table2[[#This Row],[steps]]*1000*3.28084</f>
        <v>2.0920529078290673</v>
      </c>
      <c r="L624" s="31">
        <f>IF(Table2[[#This Row],[km_walking]]&gt;3,Table2[[#This Row],[km_walking]]/Table2[[#This Row],[hours_walking]],"")</f>
        <v>3.8194247787610625</v>
      </c>
      <c r="M624" s="30">
        <f t="shared" si="50"/>
        <v>0</v>
      </c>
      <c r="N624" s="30">
        <f t="shared" si="46"/>
        <v>0</v>
      </c>
      <c r="O624" s="30">
        <f t="shared" si="48"/>
        <v>0</v>
      </c>
      <c r="P624" s="30">
        <f>IFERROR(IF(Table2[[#This Row],[break]]=0,0,P623+1),1)</f>
        <v>0</v>
      </c>
      <c r="Q624" s="30">
        <f t="shared" si="47"/>
        <v>0</v>
      </c>
      <c r="R624" s="30" t="str">
        <f>TEXT(Table2[[#This Row],[date]],"dd-mmm-yyyy")</f>
        <v>15-Sep-2019</v>
      </c>
    </row>
    <row r="625" spans="1:18" x14ac:dyDescent="0.25">
      <c r="A625" s="27">
        <v>43724</v>
      </c>
      <c r="B625" s="6" t="str">
        <f t="shared" si="49"/>
        <v>16 Mon</v>
      </c>
      <c r="C625" s="6" t="str">
        <f>TEXT(Table2[[#This Row],[date]],"mmm")</f>
        <v>Sep</v>
      </c>
      <c r="D625" s="30">
        <f>YEAR(Table2[[#This Row],[date]])</f>
        <v>2019</v>
      </c>
      <c r="E625" s="30">
        <v>15042</v>
      </c>
      <c r="F625" s="30">
        <v>4.661944444444444</v>
      </c>
      <c r="G625" s="30">
        <v>10.535567</v>
      </c>
      <c r="H625" s="30">
        <v>4.661944444444444</v>
      </c>
      <c r="I625" s="30">
        <v>1.629444444444444</v>
      </c>
      <c r="J625" s="30">
        <v>6.2488140000000003</v>
      </c>
      <c r="K625" s="30">
        <f>Table2[[#This Row],[km]]/Table2[[#This Row],[steps]]*1000*3.28084</f>
        <v>2.2979330964153704</v>
      </c>
      <c r="L625" s="31">
        <f>IF(Table2[[#This Row],[km_walking]]&gt;3,Table2[[#This Row],[km_walking]]/Table2[[#This Row],[hours_walking]],"")</f>
        <v>3.8349352881009215</v>
      </c>
      <c r="M625" s="30">
        <f t="shared" si="50"/>
        <v>1</v>
      </c>
      <c r="N625" s="30">
        <f t="shared" si="46"/>
        <v>0</v>
      </c>
      <c r="O625" s="30">
        <f t="shared" si="48"/>
        <v>0</v>
      </c>
      <c r="P625" s="30">
        <f>IFERROR(IF(Table2[[#This Row],[break]]=0,0,P624+1),1)</f>
        <v>0</v>
      </c>
      <c r="Q625" s="30">
        <f t="shared" si="47"/>
        <v>0</v>
      </c>
      <c r="R625" s="30" t="str">
        <f>TEXT(Table2[[#This Row],[date]],"dd-mmm-yyyy")</f>
        <v>16-Sep-2019</v>
      </c>
    </row>
    <row r="626" spans="1:18" x14ac:dyDescent="0.25">
      <c r="A626" s="27">
        <v>43725</v>
      </c>
      <c r="B626" s="6" t="str">
        <f t="shared" si="49"/>
        <v>17 Tue</v>
      </c>
      <c r="C626" s="6" t="str">
        <f>TEXT(Table2[[#This Row],[date]],"mmm")</f>
        <v>Sep</v>
      </c>
      <c r="D626" s="30">
        <f>YEAR(Table2[[#This Row],[date]])</f>
        <v>2019</v>
      </c>
      <c r="E626" s="30">
        <v>18701</v>
      </c>
      <c r="F626" s="30">
        <v>4.1516666666666664</v>
      </c>
      <c r="G626" s="30">
        <v>12.533443</v>
      </c>
      <c r="H626" s="30">
        <v>4.1516666666666664</v>
      </c>
      <c r="I626" s="30">
        <v>2.9580555555555552</v>
      </c>
      <c r="J626" s="30">
        <v>10.706173</v>
      </c>
      <c r="K626" s="30">
        <f>Table2[[#This Row],[km]]/Table2[[#This Row],[steps]]*1000*3.28084</f>
        <v>2.1988247223207313</v>
      </c>
      <c r="L626" s="31">
        <f>IF(Table2[[#This Row],[km_walking]]&gt;3,Table2[[#This Row],[km_walking]]/Table2[[#This Row],[hours_walking]],"")</f>
        <v>3.6193278993332711</v>
      </c>
      <c r="M626" s="30">
        <f t="shared" si="50"/>
        <v>1</v>
      </c>
      <c r="N626" s="30">
        <f t="shared" si="46"/>
        <v>0</v>
      </c>
      <c r="O626" s="30">
        <f t="shared" si="48"/>
        <v>0</v>
      </c>
      <c r="P626" s="30">
        <f>IFERROR(IF(Table2[[#This Row],[break]]=0,0,P625+1),1)</f>
        <v>0</v>
      </c>
      <c r="Q626" s="30">
        <f t="shared" si="47"/>
        <v>0</v>
      </c>
      <c r="R626" s="30" t="str">
        <f>TEXT(Table2[[#This Row],[date]],"dd-mmm-yyyy")</f>
        <v>17-Sep-2019</v>
      </c>
    </row>
    <row r="627" spans="1:18" x14ac:dyDescent="0.25">
      <c r="A627" s="27">
        <v>43726</v>
      </c>
      <c r="B627" s="6" t="str">
        <f t="shared" si="49"/>
        <v>18 Wed</v>
      </c>
      <c r="C627" s="6" t="str">
        <f>TEXT(Table2[[#This Row],[date]],"mmm")</f>
        <v>Sep</v>
      </c>
      <c r="D627" s="30">
        <f>YEAR(Table2[[#This Row],[date]])</f>
        <v>2019</v>
      </c>
      <c r="E627" s="30">
        <v>10226</v>
      </c>
      <c r="F627" s="30">
        <v>3.4944444444444431</v>
      </c>
      <c r="G627" s="30">
        <v>6.6582619999999988</v>
      </c>
      <c r="H627" s="30">
        <v>3.4944444444444431</v>
      </c>
      <c r="I627" s="30">
        <v>1.376944444444445</v>
      </c>
      <c r="J627" s="30">
        <v>4.7794420000000004</v>
      </c>
      <c r="K627" s="30">
        <f>Table2[[#This Row],[km]]/Table2[[#This Row],[steps]]*1000*3.28084</f>
        <v>2.1361913064815172</v>
      </c>
      <c r="L627" s="31">
        <f>IF(Table2[[#This Row],[km_walking]]&gt;3,Table2[[#This Row],[km_walking]]/Table2[[#This Row],[hours_walking]],"")</f>
        <v>3.4710492636675396</v>
      </c>
      <c r="M627" s="30">
        <f t="shared" si="50"/>
        <v>1</v>
      </c>
      <c r="N627" s="30">
        <f t="shared" si="46"/>
        <v>0</v>
      </c>
      <c r="O627" s="30">
        <f t="shared" si="48"/>
        <v>0</v>
      </c>
      <c r="P627" s="30">
        <f>IFERROR(IF(Table2[[#This Row],[break]]=0,0,P626+1),1)</f>
        <v>0</v>
      </c>
      <c r="Q627" s="30">
        <f t="shared" si="47"/>
        <v>0</v>
      </c>
      <c r="R627" s="30" t="str">
        <f>TEXT(Table2[[#This Row],[date]],"dd-mmm-yyyy")</f>
        <v>18-Sep-2019</v>
      </c>
    </row>
    <row r="628" spans="1:18" x14ac:dyDescent="0.25">
      <c r="A628" s="27">
        <v>43727</v>
      </c>
      <c r="B628" s="6" t="str">
        <f t="shared" si="49"/>
        <v>19 Thu</v>
      </c>
      <c r="C628" s="6" t="str">
        <f>TEXT(Table2[[#This Row],[date]],"mmm")</f>
        <v>Sep</v>
      </c>
      <c r="D628" s="30">
        <f>YEAR(Table2[[#This Row],[date]])</f>
        <v>2019</v>
      </c>
      <c r="E628" s="30">
        <v>11959</v>
      </c>
      <c r="F628" s="30">
        <v>2.505555555555556</v>
      </c>
      <c r="G628" s="30">
        <v>8.4607579999999984</v>
      </c>
      <c r="H628" s="30">
        <v>2.505555555555556</v>
      </c>
      <c r="I628" s="30">
        <v>2.0338888888888889</v>
      </c>
      <c r="J628" s="30">
        <v>7.8726609999999999</v>
      </c>
      <c r="K628" s="30">
        <f>Table2[[#This Row],[km]]/Table2[[#This Row],[steps]]*1000*3.28084</f>
        <v>2.3211299671143064</v>
      </c>
      <c r="L628" s="31">
        <f>IF(Table2[[#This Row],[km_walking]]&gt;3,Table2[[#This Row],[km_walking]]/Table2[[#This Row],[hours_walking]],"")</f>
        <v>3.8707429117727399</v>
      </c>
      <c r="M628" s="30">
        <f t="shared" si="50"/>
        <v>1</v>
      </c>
      <c r="N628" s="30">
        <f t="shared" si="46"/>
        <v>0</v>
      </c>
      <c r="O628" s="30">
        <f t="shared" si="48"/>
        <v>0</v>
      </c>
      <c r="P628" s="30">
        <f>IFERROR(IF(Table2[[#This Row],[break]]=0,0,P627+1),1)</f>
        <v>0</v>
      </c>
      <c r="Q628" s="30">
        <f t="shared" si="47"/>
        <v>0</v>
      </c>
      <c r="R628" s="30" t="str">
        <f>TEXT(Table2[[#This Row],[date]],"dd-mmm-yyyy")</f>
        <v>19-Sep-2019</v>
      </c>
    </row>
    <row r="629" spans="1:18" x14ac:dyDescent="0.25">
      <c r="A629" s="27">
        <v>43728</v>
      </c>
      <c r="B629" s="6" t="str">
        <f t="shared" si="49"/>
        <v>20 Fri</v>
      </c>
      <c r="C629" s="6" t="str">
        <f>TEXT(Table2[[#This Row],[date]],"mmm")</f>
        <v>Sep</v>
      </c>
      <c r="D629" s="30">
        <f>YEAR(Table2[[#This Row],[date]])</f>
        <v>2019</v>
      </c>
      <c r="E629" s="30">
        <v>16312</v>
      </c>
      <c r="F629" s="30">
        <v>3.9622222222222221</v>
      </c>
      <c r="G629" s="30">
        <v>11.523289</v>
      </c>
      <c r="H629" s="30">
        <v>3.9622222222222221</v>
      </c>
      <c r="I629" s="30">
        <v>2.2558333333333329</v>
      </c>
      <c r="J629" s="30">
        <v>8.8659090000000003</v>
      </c>
      <c r="K629" s="30">
        <f>Table2[[#This Row],[km]]/Table2[[#This Row],[steps]]*1000*3.28084</f>
        <v>2.3176843724104956</v>
      </c>
      <c r="L629" s="31">
        <f>IF(Table2[[#This Row],[km_walking]]&gt;3,Table2[[#This Row],[km_walking]]/Table2[[#This Row],[hours_walking]],"")</f>
        <v>3.9302145548577769</v>
      </c>
      <c r="M629" s="30">
        <f t="shared" si="50"/>
        <v>1</v>
      </c>
      <c r="N629" s="30">
        <f t="shared" si="46"/>
        <v>0</v>
      </c>
      <c r="O629" s="30">
        <f t="shared" si="48"/>
        <v>0</v>
      </c>
      <c r="P629" s="30">
        <f>IFERROR(IF(Table2[[#This Row],[break]]=0,0,P628+1),1)</f>
        <v>0</v>
      </c>
      <c r="Q629" s="30">
        <f t="shared" si="47"/>
        <v>0</v>
      </c>
      <c r="R629" s="30" t="str">
        <f>TEXT(Table2[[#This Row],[date]],"dd-mmm-yyyy")</f>
        <v>20-Sep-2019</v>
      </c>
    </row>
    <row r="630" spans="1:18" x14ac:dyDescent="0.25">
      <c r="A630" s="27">
        <v>43729</v>
      </c>
      <c r="B630" s="6" t="str">
        <f t="shared" si="49"/>
        <v>21 Sat</v>
      </c>
      <c r="C630" s="6" t="str">
        <f>TEXT(Table2[[#This Row],[date]],"mmm")</f>
        <v>Sep</v>
      </c>
      <c r="D630" s="30">
        <f>YEAR(Table2[[#This Row],[date]])</f>
        <v>2019</v>
      </c>
      <c r="E630" s="30">
        <v>6296</v>
      </c>
      <c r="F630" s="30">
        <v>3.4288888888888902</v>
      </c>
      <c r="G630" s="30">
        <v>4.24078</v>
      </c>
      <c r="H630" s="30">
        <v>3.4288888888888902</v>
      </c>
      <c r="I630" s="30">
        <v>0.55194444444444446</v>
      </c>
      <c r="J630" s="30">
        <v>1.8132299999999999</v>
      </c>
      <c r="K630" s="30">
        <f>Table2[[#This Row],[km]]/Table2[[#This Row],[steps]]*1000*3.28084</f>
        <v>2.2098666860228717</v>
      </c>
      <c r="L630" s="31" t="str">
        <f>IF(Table2[[#This Row],[km_walking]]&gt;3,Table2[[#This Row],[km_walking]]/Table2[[#This Row],[hours_walking]],"")</f>
        <v/>
      </c>
      <c r="M630" s="30">
        <f t="shared" si="50"/>
        <v>0</v>
      </c>
      <c r="N630" s="30">
        <f t="shared" si="46"/>
        <v>0</v>
      </c>
      <c r="O630" s="30">
        <f t="shared" si="48"/>
        <v>0</v>
      </c>
      <c r="P630" s="30">
        <f>IFERROR(IF(Table2[[#This Row],[break]]=0,0,P629+1),1)</f>
        <v>0</v>
      </c>
      <c r="Q630" s="30">
        <f t="shared" si="47"/>
        <v>0</v>
      </c>
      <c r="R630" s="30" t="str">
        <f>TEXT(Table2[[#This Row],[date]],"dd-mmm-yyyy")</f>
        <v>21-Sep-2019</v>
      </c>
    </row>
    <row r="631" spans="1:18" x14ac:dyDescent="0.25">
      <c r="A631" s="27">
        <v>43730</v>
      </c>
      <c r="B631" s="6" t="str">
        <f t="shared" si="49"/>
        <v>22 Sun</v>
      </c>
      <c r="C631" s="6" t="str">
        <f>TEXT(Table2[[#This Row],[date]],"mmm")</f>
        <v>Sep</v>
      </c>
      <c r="D631" s="30">
        <f>YEAR(Table2[[#This Row],[date]])</f>
        <v>2019</v>
      </c>
      <c r="E631" s="30">
        <v>12389</v>
      </c>
      <c r="F631" s="30">
        <v>3.3769444444444439</v>
      </c>
      <c r="G631" s="30">
        <v>9.288964</v>
      </c>
      <c r="H631" s="30">
        <v>3.3769444444444439</v>
      </c>
      <c r="I631" s="30">
        <v>1.701944444444444</v>
      </c>
      <c r="J631" s="30">
        <v>7.9452140000000009</v>
      </c>
      <c r="K631" s="30">
        <f>Table2[[#This Row],[km]]/Table2[[#This Row],[steps]]*1000*3.28084</f>
        <v>2.4598922148486557</v>
      </c>
      <c r="L631" s="31">
        <f>IF(Table2[[#This Row],[km_walking]]&gt;3,Table2[[#This Row],[km_walking]]/Table2[[#This Row],[hours_walking]],"")</f>
        <v>4.668315717316796</v>
      </c>
      <c r="M631" s="30">
        <f t="shared" si="50"/>
        <v>1</v>
      </c>
      <c r="N631" s="30">
        <f t="shared" si="46"/>
        <v>0</v>
      </c>
      <c r="O631" s="30">
        <f t="shared" si="48"/>
        <v>0</v>
      </c>
      <c r="P631" s="30">
        <f>IFERROR(IF(Table2[[#This Row],[break]]=0,0,P630+1),1)</f>
        <v>0</v>
      </c>
      <c r="Q631" s="30">
        <f t="shared" si="47"/>
        <v>0</v>
      </c>
      <c r="R631" s="30" t="str">
        <f>TEXT(Table2[[#This Row],[date]],"dd-mmm-yyyy")</f>
        <v>22-Sep-2019</v>
      </c>
    </row>
    <row r="632" spans="1:18" x14ac:dyDescent="0.25">
      <c r="A632" s="27">
        <v>43731</v>
      </c>
      <c r="B632" s="6" t="str">
        <f t="shared" si="49"/>
        <v>23 Mon</v>
      </c>
      <c r="C632" s="6" t="str">
        <f>TEXT(Table2[[#This Row],[date]],"mmm")</f>
        <v>Sep</v>
      </c>
      <c r="D632" s="30">
        <f>YEAR(Table2[[#This Row],[date]])</f>
        <v>2019</v>
      </c>
      <c r="E632" s="30">
        <v>10841</v>
      </c>
      <c r="F632" s="30">
        <v>4.7091666666666674</v>
      </c>
      <c r="G632" s="30">
        <v>7.9351159999999981</v>
      </c>
      <c r="H632" s="30">
        <v>4.7091666666666674</v>
      </c>
      <c r="I632" s="30">
        <v>1.461111111111111</v>
      </c>
      <c r="J632" s="30">
        <v>5.5490599999999999</v>
      </c>
      <c r="K632" s="30">
        <f>Table2[[#This Row],[km]]/Table2[[#This Row],[steps]]*1000*3.28084</f>
        <v>2.4014247742311587</v>
      </c>
      <c r="L632" s="31">
        <f>IF(Table2[[#This Row],[km_walking]]&gt;3,Table2[[#This Row],[km_walking]]/Table2[[#This Row],[hours_walking]],"")</f>
        <v>3.7978357414448669</v>
      </c>
      <c r="M632" s="30">
        <f t="shared" si="50"/>
        <v>1</v>
      </c>
      <c r="N632" s="30">
        <f t="shared" si="46"/>
        <v>0</v>
      </c>
      <c r="O632" s="30">
        <f t="shared" si="48"/>
        <v>0</v>
      </c>
      <c r="P632" s="30">
        <f>IFERROR(IF(Table2[[#This Row],[break]]=0,0,P631+1),1)</f>
        <v>0</v>
      </c>
      <c r="Q632" s="30">
        <f t="shared" si="47"/>
        <v>0</v>
      </c>
      <c r="R632" s="30" t="str">
        <f>TEXT(Table2[[#This Row],[date]],"dd-mmm-yyyy")</f>
        <v>23-Sep-2019</v>
      </c>
    </row>
    <row r="633" spans="1:18" x14ac:dyDescent="0.25">
      <c r="A633" s="27">
        <v>43732</v>
      </c>
      <c r="B633" s="6" t="str">
        <f t="shared" si="49"/>
        <v>24 Tue</v>
      </c>
      <c r="C633" s="6" t="str">
        <f>TEXT(Table2[[#This Row],[date]],"mmm")</f>
        <v>Sep</v>
      </c>
      <c r="D633" s="30">
        <f>YEAR(Table2[[#This Row],[date]])</f>
        <v>2019</v>
      </c>
      <c r="E633" s="30">
        <v>13514</v>
      </c>
      <c r="F633" s="30">
        <v>3.4997222222222208</v>
      </c>
      <c r="G633" s="30">
        <v>9.8683500000000013</v>
      </c>
      <c r="H633" s="30">
        <v>3.4997222222222208</v>
      </c>
      <c r="I633" s="30">
        <v>1.8455555555555561</v>
      </c>
      <c r="J633" s="30">
        <v>8.8524900000000013</v>
      </c>
      <c r="K633" s="30">
        <f>Table2[[#This Row],[km]]/Table2[[#This Row],[steps]]*1000*3.28084</f>
        <v>2.3957730808050917</v>
      </c>
      <c r="L633" s="31">
        <f>IF(Table2[[#This Row],[km_walking]]&gt;3,Table2[[#This Row],[km_walking]]/Table2[[#This Row],[hours_walking]],"")</f>
        <v>4.7966532209512334</v>
      </c>
      <c r="M633" s="30">
        <f t="shared" si="50"/>
        <v>1</v>
      </c>
      <c r="N633" s="30">
        <f t="shared" si="46"/>
        <v>0</v>
      </c>
      <c r="O633" s="30">
        <f t="shared" si="48"/>
        <v>0</v>
      </c>
      <c r="P633" s="30">
        <f>IFERROR(IF(Table2[[#This Row],[break]]=0,0,P632+1),1)</f>
        <v>0</v>
      </c>
      <c r="Q633" s="30">
        <f t="shared" si="47"/>
        <v>0</v>
      </c>
      <c r="R633" s="30" t="str">
        <f>TEXT(Table2[[#This Row],[date]],"dd-mmm-yyyy")</f>
        <v>24-Sep-2019</v>
      </c>
    </row>
    <row r="634" spans="1:18" x14ac:dyDescent="0.25">
      <c r="A634" s="27">
        <v>43733</v>
      </c>
      <c r="B634" s="6" t="str">
        <f t="shared" si="49"/>
        <v>25 Wed</v>
      </c>
      <c r="C634" s="6" t="str">
        <f>TEXT(Table2[[#This Row],[date]],"mmm")</f>
        <v>Sep</v>
      </c>
      <c r="D634" s="30">
        <f>YEAR(Table2[[#This Row],[date]])</f>
        <v>2019</v>
      </c>
      <c r="E634" s="30">
        <v>10763</v>
      </c>
      <c r="F634" s="30">
        <v>4.5794444444444444</v>
      </c>
      <c r="G634" s="30">
        <v>7.6440969000000001</v>
      </c>
      <c r="H634" s="30">
        <v>4.5794444444444444</v>
      </c>
      <c r="I634" s="30">
        <v>1.3866666666666669</v>
      </c>
      <c r="J634" s="30">
        <v>5.484877</v>
      </c>
      <c r="K634" s="30">
        <f>Table2[[#This Row],[km]]/Table2[[#This Row],[steps]]*1000*3.28084</f>
        <v>2.3301178921672401</v>
      </c>
      <c r="L634" s="31">
        <f>IF(Table2[[#This Row],[km_walking]]&gt;3,Table2[[#This Row],[km_walking]]/Table2[[#This Row],[hours_walking]],"")</f>
        <v>3.9554401442307685</v>
      </c>
      <c r="M634" s="30">
        <f t="shared" si="50"/>
        <v>1</v>
      </c>
      <c r="N634" s="30">
        <f t="shared" si="46"/>
        <v>0</v>
      </c>
      <c r="O634" s="30">
        <f t="shared" si="48"/>
        <v>0</v>
      </c>
      <c r="P634" s="30">
        <f>IFERROR(IF(Table2[[#This Row],[break]]=0,0,P633+1),1)</f>
        <v>0</v>
      </c>
      <c r="Q634" s="30">
        <f t="shared" si="47"/>
        <v>0</v>
      </c>
      <c r="R634" s="30" t="str">
        <f>TEXT(Table2[[#This Row],[date]],"dd-mmm-yyyy")</f>
        <v>25-Sep-2019</v>
      </c>
    </row>
    <row r="635" spans="1:18" x14ac:dyDescent="0.25">
      <c r="A635" s="27">
        <v>43734</v>
      </c>
      <c r="B635" s="6" t="str">
        <f t="shared" si="49"/>
        <v>26 Thu</v>
      </c>
      <c r="C635" s="6" t="str">
        <f>TEXT(Table2[[#This Row],[date]],"mmm")</f>
        <v>Sep</v>
      </c>
      <c r="D635" s="30">
        <f>YEAR(Table2[[#This Row],[date]])</f>
        <v>2019</v>
      </c>
      <c r="E635" s="30">
        <v>6694</v>
      </c>
      <c r="F635" s="30">
        <v>4.3683333333333332</v>
      </c>
      <c r="G635" s="30">
        <v>4.5877769999999991</v>
      </c>
      <c r="H635" s="30">
        <v>4.3683333333333332</v>
      </c>
      <c r="I635" s="30">
        <v>0.62305555555555547</v>
      </c>
      <c r="J635" s="30">
        <v>2.0269870000000001</v>
      </c>
      <c r="K635" s="30">
        <f>Table2[[#This Row],[km]]/Table2[[#This Row],[steps]]*1000*3.28084</f>
        <v>2.2485453081386311</v>
      </c>
      <c r="L635" s="31" t="str">
        <f>IF(Table2[[#This Row],[km_walking]]&gt;3,Table2[[#This Row],[km_walking]]/Table2[[#This Row],[hours_walking]],"")</f>
        <v/>
      </c>
      <c r="M635" s="30">
        <f t="shared" si="50"/>
        <v>0</v>
      </c>
      <c r="N635" s="30">
        <f t="shared" si="46"/>
        <v>0</v>
      </c>
      <c r="O635" s="30">
        <f t="shared" si="48"/>
        <v>0</v>
      </c>
      <c r="P635" s="30">
        <f>IFERROR(IF(Table2[[#This Row],[break]]=0,0,P634+1),1)</f>
        <v>0</v>
      </c>
      <c r="Q635" s="30">
        <f t="shared" si="47"/>
        <v>0</v>
      </c>
      <c r="R635" s="30" t="str">
        <f>TEXT(Table2[[#This Row],[date]],"dd-mmm-yyyy")</f>
        <v>26-Sep-2019</v>
      </c>
    </row>
    <row r="636" spans="1:18" x14ac:dyDescent="0.25">
      <c r="A636" s="27">
        <v>43735</v>
      </c>
      <c r="B636" s="6" t="str">
        <f t="shared" si="49"/>
        <v>27 Fri</v>
      </c>
      <c r="C636" s="6" t="str">
        <f>TEXT(Table2[[#This Row],[date]],"mmm")</f>
        <v>Sep</v>
      </c>
      <c r="D636" s="30">
        <f>YEAR(Table2[[#This Row],[date]])</f>
        <v>2019</v>
      </c>
      <c r="E636" s="30">
        <v>10074</v>
      </c>
      <c r="F636" s="30">
        <v>3.163333333333334</v>
      </c>
      <c r="G636" s="30">
        <v>7.546322</v>
      </c>
      <c r="H636" s="30">
        <v>3.163333333333334</v>
      </c>
      <c r="I636" s="30">
        <v>1.605277777777778</v>
      </c>
      <c r="J636" s="30">
        <v>6.4145299999999992</v>
      </c>
      <c r="K636" s="30">
        <f>Table2[[#This Row],[km]]/Table2[[#This Row],[steps]]*1000*3.28084</f>
        <v>2.4576409639150287</v>
      </c>
      <c r="L636" s="31">
        <f>IF(Table2[[#This Row],[km_walking]]&gt;3,Table2[[#This Row],[km_walking]]/Table2[[#This Row],[hours_walking]],"")</f>
        <v>3.9959003287766039</v>
      </c>
      <c r="M636" s="30">
        <f t="shared" si="50"/>
        <v>1</v>
      </c>
      <c r="N636" s="30">
        <f t="shared" si="46"/>
        <v>0</v>
      </c>
      <c r="O636" s="30">
        <f t="shared" si="48"/>
        <v>0</v>
      </c>
      <c r="P636" s="30">
        <f>IFERROR(IF(Table2[[#This Row],[break]]=0,0,P635+1),1)</f>
        <v>0</v>
      </c>
      <c r="Q636" s="30">
        <f t="shared" si="47"/>
        <v>0</v>
      </c>
      <c r="R636" s="30" t="str">
        <f>TEXT(Table2[[#This Row],[date]],"dd-mmm-yyyy")</f>
        <v>27-Sep-2019</v>
      </c>
    </row>
    <row r="637" spans="1:18" x14ac:dyDescent="0.25">
      <c r="A637" s="27">
        <v>43736</v>
      </c>
      <c r="B637" s="6" t="str">
        <f t="shared" si="49"/>
        <v>28 Sat</v>
      </c>
      <c r="C637" s="6" t="str">
        <f>TEXT(Table2[[#This Row],[date]],"mmm")</f>
        <v>Sep</v>
      </c>
      <c r="D637" s="30">
        <f>YEAR(Table2[[#This Row],[date]])</f>
        <v>2019</v>
      </c>
      <c r="E637" s="30">
        <v>13032</v>
      </c>
      <c r="F637" s="30">
        <v>4.8427777777777781</v>
      </c>
      <c r="G637" s="30">
        <v>8.762283</v>
      </c>
      <c r="H637" s="30">
        <v>4.8427777777777781</v>
      </c>
      <c r="I637" s="30">
        <v>1.461944444444444</v>
      </c>
      <c r="J637" s="30">
        <v>6.0387800000000009</v>
      </c>
      <c r="K637" s="30">
        <f>Table2[[#This Row],[km]]/Table2[[#This Row],[steps]]*1000*3.28084</f>
        <v>2.205927605718232</v>
      </c>
      <c r="L637" s="31">
        <f>IF(Table2[[#This Row],[km_walking]]&gt;3,Table2[[#This Row],[km_walking]]/Table2[[#This Row],[hours_walking]],"")</f>
        <v>4.1306494394831859</v>
      </c>
      <c r="M637" s="30">
        <f t="shared" si="50"/>
        <v>1</v>
      </c>
      <c r="N637" s="30">
        <f t="shared" si="46"/>
        <v>0</v>
      </c>
      <c r="O637" s="30">
        <f t="shared" si="48"/>
        <v>0</v>
      </c>
      <c r="P637" s="30">
        <f>IFERROR(IF(Table2[[#This Row],[break]]=0,0,P636+1),1)</f>
        <v>0</v>
      </c>
      <c r="Q637" s="30">
        <f t="shared" si="47"/>
        <v>0</v>
      </c>
      <c r="R637" s="30" t="str">
        <f>TEXT(Table2[[#This Row],[date]],"dd-mmm-yyyy")</f>
        <v>28-Sep-2019</v>
      </c>
    </row>
    <row r="638" spans="1:18" x14ac:dyDescent="0.25">
      <c r="A638" s="27">
        <v>43737</v>
      </c>
      <c r="B638" s="6" t="str">
        <f t="shared" si="49"/>
        <v>29 Sun</v>
      </c>
      <c r="C638" s="6" t="str">
        <f>TEXT(Table2[[#This Row],[date]],"mmm")</f>
        <v>Sep</v>
      </c>
      <c r="D638" s="30">
        <f>YEAR(Table2[[#This Row],[date]])</f>
        <v>2019</v>
      </c>
      <c r="E638" s="30">
        <v>13529</v>
      </c>
      <c r="F638" s="30">
        <v>3.2063888888888878</v>
      </c>
      <c r="G638" s="30">
        <v>9.244349999999999</v>
      </c>
      <c r="H638" s="30">
        <v>3.2063888888888878</v>
      </c>
      <c r="I638" s="30">
        <v>1.671666666666666</v>
      </c>
      <c r="J638" s="30">
        <v>7.3026400000000002</v>
      </c>
      <c r="K638" s="30">
        <f>Table2[[#This Row],[km]]/Table2[[#This Row],[steps]]*1000*3.28084</f>
        <v>2.2417941646832729</v>
      </c>
      <c r="L638" s="31">
        <f>IF(Table2[[#This Row],[km_walking]]&gt;3,Table2[[#This Row],[km_walking]]/Table2[[#This Row],[hours_walking]],"")</f>
        <v>4.3684785643070807</v>
      </c>
      <c r="M638" s="30">
        <f t="shared" si="50"/>
        <v>1</v>
      </c>
      <c r="N638" s="30">
        <f t="shared" si="46"/>
        <v>0</v>
      </c>
      <c r="O638" s="30">
        <f t="shared" si="48"/>
        <v>0</v>
      </c>
      <c r="P638" s="30">
        <f>IFERROR(IF(Table2[[#This Row],[break]]=0,0,P637+1),1)</f>
        <v>0</v>
      </c>
      <c r="Q638" s="30">
        <f t="shared" si="47"/>
        <v>0</v>
      </c>
      <c r="R638" s="30" t="str">
        <f>TEXT(Table2[[#This Row],[date]],"dd-mmm-yyyy")</f>
        <v>29-Sep-2019</v>
      </c>
    </row>
    <row r="639" spans="1:18" x14ac:dyDescent="0.25">
      <c r="A639" s="27">
        <v>43738</v>
      </c>
      <c r="B639" s="6" t="str">
        <f t="shared" si="49"/>
        <v>30 Mon</v>
      </c>
      <c r="C639" s="6" t="str">
        <f>TEXT(Table2[[#This Row],[date]],"mmm")</f>
        <v>Sep</v>
      </c>
      <c r="D639" s="30">
        <f>YEAR(Table2[[#This Row],[date]])</f>
        <v>2019</v>
      </c>
      <c r="E639" s="30">
        <v>12469</v>
      </c>
      <c r="F639" s="30">
        <v>4.3511111111111109</v>
      </c>
      <c r="G639" s="30">
        <v>8.0730219999999999</v>
      </c>
      <c r="H639" s="30">
        <v>4.3511111111111109</v>
      </c>
      <c r="I639" s="30">
        <v>1.6325000000000001</v>
      </c>
      <c r="J639" s="30">
        <v>6.1593010000000001</v>
      </c>
      <c r="K639" s="30">
        <f>Table2[[#This Row],[km]]/Table2[[#This Row],[steps]]*1000*3.28084</f>
        <v>2.1241714250124311</v>
      </c>
      <c r="L639" s="31">
        <f>IF(Table2[[#This Row],[km_walking]]&gt;3,Table2[[#This Row],[km_walking]]/Table2[[#This Row],[hours_walking]],"")</f>
        <v>3.772925574272588</v>
      </c>
      <c r="M639" s="30">
        <f t="shared" si="50"/>
        <v>1</v>
      </c>
      <c r="N639" s="30">
        <f t="shared" si="46"/>
        <v>0</v>
      </c>
      <c r="O639" s="30">
        <f t="shared" si="48"/>
        <v>0</v>
      </c>
      <c r="P639" s="30">
        <f>IFERROR(IF(Table2[[#This Row],[break]]=0,0,P638+1),1)</f>
        <v>0</v>
      </c>
      <c r="Q639" s="30">
        <f t="shared" si="47"/>
        <v>0</v>
      </c>
      <c r="R639" s="30" t="str">
        <f>TEXT(Table2[[#This Row],[date]],"dd-mmm-yyyy")</f>
        <v>30-Sep-2019</v>
      </c>
    </row>
    <row r="640" spans="1:18" x14ac:dyDescent="0.25">
      <c r="A640" s="27">
        <v>43739</v>
      </c>
      <c r="B640" s="6" t="str">
        <f t="shared" si="49"/>
        <v>01 Tue</v>
      </c>
      <c r="C640" s="6" t="str">
        <f>TEXT(Table2[[#This Row],[date]],"mmm")</f>
        <v>Oct</v>
      </c>
      <c r="D640" s="30">
        <f>YEAR(Table2[[#This Row],[date]])</f>
        <v>2019</v>
      </c>
      <c r="E640" s="30">
        <v>8632</v>
      </c>
      <c r="F640" s="30">
        <v>4.9344444444444449</v>
      </c>
      <c r="G640" s="30">
        <v>5.7646047999999999</v>
      </c>
      <c r="H640" s="30">
        <v>4.9344444444444449</v>
      </c>
      <c r="I640" s="30">
        <v>0.83972222222222215</v>
      </c>
      <c r="J640" s="30">
        <v>3.4474200000000002</v>
      </c>
      <c r="K640" s="30">
        <f>Table2[[#This Row],[km]]/Table2[[#This Row],[steps]]*1000*3.28084</f>
        <v>2.1910039402261354</v>
      </c>
      <c r="L640" s="31">
        <f>IF(Table2[[#This Row],[km_walking]]&gt;3,Table2[[#This Row],[km_walking]]/Table2[[#This Row],[hours_walking]],"")</f>
        <v>4.1054290439960308</v>
      </c>
      <c r="M640" s="30">
        <f t="shared" si="50"/>
        <v>0</v>
      </c>
      <c r="N640" s="30">
        <f t="shared" si="46"/>
        <v>0</v>
      </c>
      <c r="O640" s="30">
        <f t="shared" si="48"/>
        <v>0</v>
      </c>
      <c r="P640" s="30">
        <f>IFERROR(IF(Table2[[#This Row],[break]]=0,0,P639+1),1)</f>
        <v>0</v>
      </c>
      <c r="Q640" s="30">
        <f t="shared" si="47"/>
        <v>0</v>
      </c>
      <c r="R640" s="30" t="str">
        <f>TEXT(Table2[[#This Row],[date]],"dd-mmm-yyyy")</f>
        <v>01-Oct-2019</v>
      </c>
    </row>
    <row r="641" spans="1:18" x14ac:dyDescent="0.25">
      <c r="A641" s="27">
        <v>43740</v>
      </c>
      <c r="B641" s="6" t="str">
        <f t="shared" si="49"/>
        <v>02 Wed</v>
      </c>
      <c r="C641" s="6" t="str">
        <f>TEXT(Table2[[#This Row],[date]],"mmm")</f>
        <v>Oct</v>
      </c>
      <c r="D641" s="30">
        <f>YEAR(Table2[[#This Row],[date]])</f>
        <v>2019</v>
      </c>
      <c r="E641" s="30">
        <v>13904</v>
      </c>
      <c r="F641" s="30">
        <v>2.5494444444444548</v>
      </c>
      <c r="G641" s="30">
        <v>9.5271399999999975</v>
      </c>
      <c r="H641" s="30">
        <v>2.5494444444444548</v>
      </c>
      <c r="I641" s="30">
        <v>2.0575000000000001</v>
      </c>
      <c r="J641" s="30">
        <v>8.9039800000000007</v>
      </c>
      <c r="K641" s="30">
        <f>Table2[[#This Row],[km]]/Table2[[#This Row],[steps]]*1000*3.28084</f>
        <v>2.2480596948791707</v>
      </c>
      <c r="L641" s="31">
        <f>IF(Table2[[#This Row],[km_walking]]&gt;3,Table2[[#This Row],[km_walking]]/Table2[[#This Row],[hours_walking]],"")</f>
        <v>4.3275722964763066</v>
      </c>
      <c r="M641" s="30">
        <f t="shared" si="50"/>
        <v>1</v>
      </c>
      <c r="N641" s="30">
        <f t="shared" si="46"/>
        <v>0</v>
      </c>
      <c r="O641" s="30">
        <f t="shared" si="48"/>
        <v>0</v>
      </c>
      <c r="P641" s="30">
        <f>IFERROR(IF(Table2[[#This Row],[break]]=0,0,P640+1),1)</f>
        <v>0</v>
      </c>
      <c r="Q641" s="30">
        <f t="shared" si="47"/>
        <v>0</v>
      </c>
      <c r="R641" s="30" t="str">
        <f>TEXT(Table2[[#This Row],[date]],"dd-mmm-yyyy")</f>
        <v>02-Oct-2019</v>
      </c>
    </row>
    <row r="642" spans="1:18" x14ac:dyDescent="0.25">
      <c r="A642" s="27">
        <v>43741</v>
      </c>
      <c r="B642" s="6" t="str">
        <f t="shared" si="49"/>
        <v>03 Thu</v>
      </c>
      <c r="C642" s="6" t="str">
        <f>TEXT(Table2[[#This Row],[date]],"mmm")</f>
        <v>Oct</v>
      </c>
      <c r="D642" s="30">
        <f>YEAR(Table2[[#This Row],[date]])</f>
        <v>2019</v>
      </c>
      <c r="E642" s="30">
        <v>2386</v>
      </c>
      <c r="F642" s="30">
        <v>3.173611111111112</v>
      </c>
      <c r="G642" s="30">
        <v>1.5468919999999999</v>
      </c>
      <c r="H642" s="30">
        <v>3.173611111111112</v>
      </c>
      <c r="I642" s="30">
        <v>1.9722222222222221E-2</v>
      </c>
      <c r="J642" s="30">
        <v>0.10018000000000001</v>
      </c>
      <c r="K642" s="30">
        <f>Table2[[#This Row],[km]]/Table2[[#This Row],[steps]]*1000*3.28084</f>
        <v>2.1270348488181057</v>
      </c>
      <c r="L642" s="31" t="str">
        <f>IF(Table2[[#This Row],[km_walking]]&gt;3,Table2[[#This Row],[km_walking]]/Table2[[#This Row],[hours_walking]],"")</f>
        <v/>
      </c>
      <c r="M642" s="30">
        <f t="shared" si="50"/>
        <v>0</v>
      </c>
      <c r="N642" s="30">
        <f t="shared" ref="N642:N705" si="51">IF(E642&gt;=20000,1,0)</f>
        <v>0</v>
      </c>
      <c r="O642" s="30">
        <f t="shared" si="48"/>
        <v>1</v>
      </c>
      <c r="P642" s="30">
        <f>IFERROR(IF(Table2[[#This Row],[break]]=0,0,P641+1),1)</f>
        <v>1</v>
      </c>
      <c r="Q642" s="30">
        <f t="shared" ref="Q642:Q705" si="52">IFERROR(IF(J642/I642&gt;5,1,0),0)</f>
        <v>1</v>
      </c>
      <c r="R642" s="30" t="str">
        <f>TEXT(Table2[[#This Row],[date]],"dd-mmm-yyyy")</f>
        <v>03-Oct-2019</v>
      </c>
    </row>
    <row r="643" spans="1:18" x14ac:dyDescent="0.25">
      <c r="A643" s="27">
        <v>43742</v>
      </c>
      <c r="B643" s="6" t="str">
        <f t="shared" si="49"/>
        <v>04 Fri</v>
      </c>
      <c r="C643" s="6" t="str">
        <f>TEXT(Table2[[#This Row],[date]],"mmm")</f>
        <v>Oct</v>
      </c>
      <c r="D643" s="30">
        <f>YEAR(Table2[[#This Row],[date]])</f>
        <v>2019</v>
      </c>
      <c r="E643" s="30">
        <v>13667</v>
      </c>
      <c r="F643" s="30">
        <v>3.767777777777781</v>
      </c>
      <c r="G643" s="30">
        <v>11.13542011</v>
      </c>
      <c r="H643" s="30">
        <v>3.767777777777781</v>
      </c>
      <c r="I643" s="30">
        <v>2.0625</v>
      </c>
      <c r="J643" s="30">
        <v>10.31965011</v>
      </c>
      <c r="K643" s="30">
        <f>Table2[[#This Row],[km]]/Table2[[#This Row],[steps]]*1000*3.28084</f>
        <v>2.6731200492933636</v>
      </c>
      <c r="L643" s="31">
        <f>IF(Table2[[#This Row],[km_walking]]&gt;3,Table2[[#This Row],[km_walking]]/Table2[[#This Row],[hours_walking]],"")</f>
        <v>5.0034667199999996</v>
      </c>
      <c r="M643" s="30">
        <f t="shared" si="50"/>
        <v>1</v>
      </c>
      <c r="N643" s="30">
        <f t="shared" si="51"/>
        <v>0</v>
      </c>
      <c r="O643" s="30">
        <f t="shared" si="48"/>
        <v>0</v>
      </c>
      <c r="P643" s="30">
        <f>IFERROR(IF(Table2[[#This Row],[break]]=0,0,P642+1),1)</f>
        <v>0</v>
      </c>
      <c r="Q643" s="30">
        <f t="shared" si="52"/>
        <v>1</v>
      </c>
      <c r="R643" s="30" t="str">
        <f>TEXT(Table2[[#This Row],[date]],"dd-mmm-yyyy")</f>
        <v>04-Oct-2019</v>
      </c>
    </row>
    <row r="644" spans="1:18" x14ac:dyDescent="0.25">
      <c r="A644" s="27">
        <v>43743</v>
      </c>
      <c r="B644" s="6" t="str">
        <f t="shared" si="49"/>
        <v>05 Sat</v>
      </c>
      <c r="C644" s="6" t="str">
        <f>TEXT(Table2[[#This Row],[date]],"mmm")</f>
        <v>Oct</v>
      </c>
      <c r="D644" s="30">
        <f>YEAR(Table2[[#This Row],[date]])</f>
        <v>2019</v>
      </c>
      <c r="E644" s="30">
        <v>12977</v>
      </c>
      <c r="F644" s="30">
        <v>2.736111111111124</v>
      </c>
      <c r="G644" s="30">
        <v>10.54721</v>
      </c>
      <c r="H644" s="30">
        <v>2.736111111111124</v>
      </c>
      <c r="I644" s="30">
        <v>2.0419444444444439</v>
      </c>
      <c r="J644" s="30">
        <v>10.22236</v>
      </c>
      <c r="K644" s="30">
        <f>Table2[[#This Row],[km]]/Table2[[#This Row],[steps]]*1000*3.28084</f>
        <v>2.6665414546042996</v>
      </c>
      <c r="L644" s="31">
        <f>IF(Table2[[#This Row],[km_walking]]&gt;3,Table2[[#This Row],[km_walking]]/Table2[[#This Row],[hours_walking]],"")</f>
        <v>5.0061890899197401</v>
      </c>
      <c r="M644" s="30">
        <f t="shared" si="50"/>
        <v>1</v>
      </c>
      <c r="N644" s="30">
        <f t="shared" si="51"/>
        <v>0</v>
      </c>
      <c r="O644" s="30">
        <f t="shared" si="48"/>
        <v>0</v>
      </c>
      <c r="P644" s="30">
        <f>IFERROR(IF(Table2[[#This Row],[break]]=0,0,P643+1),1)</f>
        <v>0</v>
      </c>
      <c r="Q644" s="30">
        <f t="shared" si="52"/>
        <v>1</v>
      </c>
      <c r="R644" s="30" t="str">
        <f>TEXT(Table2[[#This Row],[date]],"dd-mmm-yyyy")</f>
        <v>05-Oct-2019</v>
      </c>
    </row>
    <row r="645" spans="1:18" x14ac:dyDescent="0.25">
      <c r="A645" s="27">
        <v>43744</v>
      </c>
      <c r="B645" s="6" t="str">
        <f t="shared" si="49"/>
        <v>06 Sun</v>
      </c>
      <c r="C645" s="6" t="str">
        <f>TEXT(Table2[[#This Row],[date]],"mmm")</f>
        <v>Oct</v>
      </c>
      <c r="D645" s="30">
        <f>YEAR(Table2[[#This Row],[date]])</f>
        <v>2019</v>
      </c>
      <c r="E645" s="30">
        <v>13741</v>
      </c>
      <c r="F645" s="30">
        <v>3.0908333333333329</v>
      </c>
      <c r="G645" s="30">
        <v>8.9638129999999965</v>
      </c>
      <c r="H645" s="30">
        <v>3.0908333333333329</v>
      </c>
      <c r="I645" s="30">
        <v>2.204444444444444</v>
      </c>
      <c r="J645" s="30">
        <v>8.4954429999999981</v>
      </c>
      <c r="K645" s="30">
        <f>Table2[[#This Row],[km]]/Table2[[#This Row],[steps]]*1000*3.28084</f>
        <v>2.1402253287912081</v>
      </c>
      <c r="L645" s="31">
        <f>IF(Table2[[#This Row],[km_walking]]&gt;3,Table2[[#This Row],[km_walking]]/Table2[[#This Row],[hours_walking]],"")</f>
        <v>3.8537795866935483</v>
      </c>
      <c r="M645" s="30">
        <f t="shared" si="50"/>
        <v>1</v>
      </c>
      <c r="N645" s="30">
        <f t="shared" si="51"/>
        <v>0</v>
      </c>
      <c r="O645" s="30">
        <f t="shared" si="48"/>
        <v>0</v>
      </c>
      <c r="P645" s="30">
        <f>IFERROR(IF(Table2[[#This Row],[break]]=0,0,P644+1),1)</f>
        <v>0</v>
      </c>
      <c r="Q645" s="30">
        <f t="shared" si="52"/>
        <v>0</v>
      </c>
      <c r="R645" s="30" t="str">
        <f>TEXT(Table2[[#This Row],[date]],"dd-mmm-yyyy")</f>
        <v>06-Oct-2019</v>
      </c>
    </row>
    <row r="646" spans="1:18" x14ac:dyDescent="0.25">
      <c r="A646" s="27">
        <v>43745</v>
      </c>
      <c r="B646" s="6" t="str">
        <f t="shared" si="49"/>
        <v>07 Mon</v>
      </c>
      <c r="C646" s="6" t="str">
        <f>TEXT(Table2[[#This Row],[date]],"mmm")</f>
        <v>Oct</v>
      </c>
      <c r="D646" s="30">
        <f>YEAR(Table2[[#This Row],[date]])</f>
        <v>2019</v>
      </c>
      <c r="E646" s="30">
        <v>13942</v>
      </c>
      <c r="F646" s="30">
        <v>2.7411111111111111</v>
      </c>
      <c r="G646" s="30">
        <v>10.329000000000001</v>
      </c>
      <c r="H646" s="30">
        <v>2.7411111111111111</v>
      </c>
      <c r="I646" s="30">
        <v>2.1341666666666672</v>
      </c>
      <c r="J646" s="30">
        <v>9.7674000000000003</v>
      </c>
      <c r="K646" s="30">
        <f>Table2[[#This Row],[km]]/Table2[[#This Row],[steps]]*1000*3.28084</f>
        <v>2.4306266217185484</v>
      </c>
      <c r="L646" s="31">
        <f>IF(Table2[[#This Row],[km_walking]]&gt;3,Table2[[#This Row],[km_walking]]/Table2[[#This Row],[hours_walking]],"")</f>
        <v>4.5766809839906273</v>
      </c>
      <c r="M646" s="30">
        <f t="shared" si="50"/>
        <v>1</v>
      </c>
      <c r="N646" s="30">
        <f t="shared" si="51"/>
        <v>0</v>
      </c>
      <c r="O646" s="30">
        <f t="shared" ref="O646:O709" si="53">IF(E646&lt;3000,1,0)</f>
        <v>0</v>
      </c>
      <c r="P646" s="30">
        <f>IFERROR(IF(Table2[[#This Row],[break]]=0,0,P645+1),1)</f>
        <v>0</v>
      </c>
      <c r="Q646" s="30">
        <f t="shared" si="52"/>
        <v>0</v>
      </c>
      <c r="R646" s="30" t="str">
        <f>TEXT(Table2[[#This Row],[date]],"dd-mmm-yyyy")</f>
        <v>07-Oct-2019</v>
      </c>
    </row>
    <row r="647" spans="1:18" x14ac:dyDescent="0.25">
      <c r="A647" s="27">
        <v>43746</v>
      </c>
      <c r="B647" s="6" t="str">
        <f t="shared" ref="B647:B710" si="54">TEXT(A647,"dd ddd")</f>
        <v>08 Tue</v>
      </c>
      <c r="C647" s="6" t="str">
        <f>TEXT(Table2[[#This Row],[date]],"mmm")</f>
        <v>Oct</v>
      </c>
      <c r="D647" s="30">
        <f>YEAR(Table2[[#This Row],[date]])</f>
        <v>2019</v>
      </c>
      <c r="E647" s="30">
        <v>8357</v>
      </c>
      <c r="F647" s="30">
        <v>4.0427777777777862</v>
      </c>
      <c r="G647" s="30">
        <v>5.8014025</v>
      </c>
      <c r="H647" s="30">
        <v>4.0427777777777862</v>
      </c>
      <c r="I647" s="30">
        <v>1.2180555555555559</v>
      </c>
      <c r="J647" s="30">
        <v>4.7300299999999993</v>
      </c>
      <c r="K647" s="30">
        <f>Table2[[#This Row],[km]]/Table2[[#This Row],[steps]]*1000*3.28084</f>
        <v>2.2775485674404692</v>
      </c>
      <c r="L647" s="31">
        <f>IF(Table2[[#This Row],[km_walking]]&gt;3,Table2[[#This Row],[km_walking]]/Table2[[#This Row],[hours_walking]],"")</f>
        <v>3.8832629418472049</v>
      </c>
      <c r="M647" s="30">
        <f t="shared" ref="M647:M710" si="55">IF(E647&gt;=10000,1,0)</f>
        <v>0</v>
      </c>
      <c r="N647" s="30">
        <f t="shared" si="51"/>
        <v>0</v>
      </c>
      <c r="O647" s="30">
        <f t="shared" si="53"/>
        <v>0</v>
      </c>
      <c r="P647" s="30">
        <f>IFERROR(IF(Table2[[#This Row],[break]]=0,0,P646+1),1)</f>
        <v>0</v>
      </c>
      <c r="Q647" s="30">
        <f t="shared" si="52"/>
        <v>0</v>
      </c>
      <c r="R647" s="30" t="str">
        <f>TEXT(Table2[[#This Row],[date]],"dd-mmm-yyyy")</f>
        <v>08-Oct-2019</v>
      </c>
    </row>
    <row r="648" spans="1:18" x14ac:dyDescent="0.25">
      <c r="A648" s="27">
        <v>43747</v>
      </c>
      <c r="B648" s="6" t="str">
        <f t="shared" si="54"/>
        <v>09 Wed</v>
      </c>
      <c r="C648" s="6" t="str">
        <f>TEXT(Table2[[#This Row],[date]],"mmm")</f>
        <v>Oct</v>
      </c>
      <c r="D648" s="30">
        <f>YEAR(Table2[[#This Row],[date]])</f>
        <v>2019</v>
      </c>
      <c r="E648" s="30">
        <v>9988</v>
      </c>
      <c r="F648" s="30">
        <v>3.2502777777778089</v>
      </c>
      <c r="G648" s="30">
        <v>7.0123200000000061</v>
      </c>
      <c r="H648" s="30">
        <v>3.2502777777778089</v>
      </c>
      <c r="I648" s="30">
        <v>1.294166666666666</v>
      </c>
      <c r="J648" s="30">
        <v>5.6031200000000041</v>
      </c>
      <c r="K648" s="30">
        <f>Table2[[#This Row],[km]]/Table2[[#This Row],[steps]]*1000*3.28084</f>
        <v>2.3033940677613156</v>
      </c>
      <c r="L648" s="31">
        <f>IF(Table2[[#This Row],[km_walking]]&gt;3,Table2[[#This Row],[km_walking]]/Table2[[#This Row],[hours_walking]],"")</f>
        <v>4.3295196394076036</v>
      </c>
      <c r="M648" s="30">
        <f t="shared" si="55"/>
        <v>0</v>
      </c>
      <c r="N648" s="30">
        <f t="shared" si="51"/>
        <v>0</v>
      </c>
      <c r="O648" s="30">
        <f t="shared" si="53"/>
        <v>0</v>
      </c>
      <c r="P648" s="30">
        <f>IFERROR(IF(Table2[[#This Row],[break]]=0,0,P647+1),1)</f>
        <v>0</v>
      </c>
      <c r="Q648" s="30">
        <f t="shared" si="52"/>
        <v>0</v>
      </c>
      <c r="R648" s="30" t="str">
        <f>TEXT(Table2[[#This Row],[date]],"dd-mmm-yyyy")</f>
        <v>09-Oct-2019</v>
      </c>
    </row>
    <row r="649" spans="1:18" x14ac:dyDescent="0.25">
      <c r="A649" s="27">
        <v>43748</v>
      </c>
      <c r="B649" s="6" t="str">
        <f t="shared" si="54"/>
        <v>10 Thu</v>
      </c>
      <c r="C649" s="6" t="str">
        <f>TEXT(Table2[[#This Row],[date]],"mmm")</f>
        <v>Oct</v>
      </c>
      <c r="D649" s="30">
        <f>YEAR(Table2[[#This Row],[date]])</f>
        <v>2019</v>
      </c>
      <c r="E649" s="30">
        <v>6001</v>
      </c>
      <c r="F649" s="30">
        <v>2.145833333333333</v>
      </c>
      <c r="G649" s="30">
        <v>4.3478999999999983</v>
      </c>
      <c r="H649" s="30">
        <v>2.145833333333333</v>
      </c>
      <c r="I649" s="30">
        <v>0.7911111111111111</v>
      </c>
      <c r="J649" s="30">
        <v>3.3245199999999988</v>
      </c>
      <c r="K649" s="30">
        <f>Table2[[#This Row],[km]]/Table2[[#This Row],[steps]]*1000*3.28084</f>
        <v>2.3770645285785696</v>
      </c>
      <c r="L649" s="31">
        <f>IF(Table2[[#This Row],[km_walking]]&gt;3,Table2[[#This Row],[km_walking]]/Table2[[#This Row],[hours_walking]],"")</f>
        <v>4.2023426966292119</v>
      </c>
      <c r="M649" s="30">
        <f t="shared" si="55"/>
        <v>0</v>
      </c>
      <c r="N649" s="30">
        <f t="shared" si="51"/>
        <v>0</v>
      </c>
      <c r="O649" s="30">
        <f t="shared" si="53"/>
        <v>0</v>
      </c>
      <c r="P649" s="30">
        <f>IFERROR(IF(Table2[[#This Row],[break]]=0,0,P648+1),1)</f>
        <v>0</v>
      </c>
      <c r="Q649" s="30">
        <f t="shared" si="52"/>
        <v>0</v>
      </c>
      <c r="R649" s="30" t="str">
        <f>TEXT(Table2[[#This Row],[date]],"dd-mmm-yyyy")</f>
        <v>10-Oct-2019</v>
      </c>
    </row>
    <row r="650" spans="1:18" x14ac:dyDescent="0.25">
      <c r="A650" s="27">
        <v>43749</v>
      </c>
      <c r="B650" s="6" t="str">
        <f t="shared" si="54"/>
        <v>11 Fri</v>
      </c>
      <c r="C650" s="6" t="str">
        <f>TEXT(Table2[[#This Row],[date]],"mmm")</f>
        <v>Oct</v>
      </c>
      <c r="D650" s="30">
        <f>YEAR(Table2[[#This Row],[date]])</f>
        <v>2019</v>
      </c>
      <c r="E650" s="30">
        <v>5513</v>
      </c>
      <c r="F650" s="30">
        <v>2.0652777777777782</v>
      </c>
      <c r="G650" s="30">
        <v>4.2547379999999997</v>
      </c>
      <c r="H650" s="30">
        <v>2.0647222222222221</v>
      </c>
      <c r="I650" s="30">
        <v>0.88083333333333325</v>
      </c>
      <c r="J650" s="30">
        <v>3.4929640000000002</v>
      </c>
      <c r="K650" s="30">
        <f>Table2[[#This Row],[km]]/Table2[[#This Row],[steps]]*1000*3.28084</f>
        <v>2.5320360275566842</v>
      </c>
      <c r="L650" s="31">
        <f>IF(Table2[[#This Row],[km_walking]]&gt;3,Table2[[#This Row],[km_walking]]/Table2[[#This Row],[hours_walking]],"")</f>
        <v>3.9655220435193952</v>
      </c>
      <c r="M650" s="30">
        <f t="shared" si="55"/>
        <v>0</v>
      </c>
      <c r="N650" s="30">
        <f t="shared" si="51"/>
        <v>0</v>
      </c>
      <c r="O650" s="30">
        <f t="shared" si="53"/>
        <v>0</v>
      </c>
      <c r="P650" s="30">
        <f>IFERROR(IF(Table2[[#This Row],[break]]=0,0,P649+1),1)</f>
        <v>0</v>
      </c>
      <c r="Q650" s="30">
        <f t="shared" si="52"/>
        <v>0</v>
      </c>
      <c r="R650" s="30" t="str">
        <f>TEXT(Table2[[#This Row],[date]],"dd-mmm-yyyy")</f>
        <v>11-Oct-2019</v>
      </c>
    </row>
    <row r="651" spans="1:18" x14ac:dyDescent="0.25">
      <c r="A651" s="27">
        <v>43750</v>
      </c>
      <c r="B651" s="6" t="str">
        <f t="shared" si="54"/>
        <v>12 Sat</v>
      </c>
      <c r="C651" s="6" t="str">
        <f>TEXT(Table2[[#This Row],[date]],"mmm")</f>
        <v>Oct</v>
      </c>
      <c r="D651" s="30">
        <f>YEAR(Table2[[#This Row],[date]])</f>
        <v>2019</v>
      </c>
      <c r="E651" s="30">
        <v>10705</v>
      </c>
      <c r="F651" s="30">
        <v>2.9827777777777928</v>
      </c>
      <c r="G651" s="30">
        <v>8.0171536000000039</v>
      </c>
      <c r="H651" s="30">
        <v>2.9827777777777928</v>
      </c>
      <c r="I651" s="30">
        <v>1.292777777777778</v>
      </c>
      <c r="J651" s="30">
        <v>6.2847107000000042</v>
      </c>
      <c r="K651" s="30">
        <f>Table2[[#This Row],[km]]/Table2[[#This Row],[steps]]*1000*3.28084</f>
        <v>2.4570759660928552</v>
      </c>
      <c r="L651" s="31">
        <f>IF(Table2[[#This Row],[km_walking]]&gt;3,Table2[[#This Row],[km_walking]]/Table2[[#This Row],[hours_walking]],"")</f>
        <v>4.8614006274172779</v>
      </c>
      <c r="M651" s="30">
        <f t="shared" si="55"/>
        <v>1</v>
      </c>
      <c r="N651" s="30">
        <f t="shared" si="51"/>
        <v>0</v>
      </c>
      <c r="O651" s="30">
        <f t="shared" si="53"/>
        <v>0</v>
      </c>
      <c r="P651" s="30">
        <f>IFERROR(IF(Table2[[#This Row],[break]]=0,0,P650+1),1)</f>
        <v>0</v>
      </c>
      <c r="Q651" s="30">
        <f t="shared" si="52"/>
        <v>0</v>
      </c>
      <c r="R651" s="30" t="str">
        <f>TEXT(Table2[[#This Row],[date]],"dd-mmm-yyyy")</f>
        <v>12-Oct-2019</v>
      </c>
    </row>
    <row r="652" spans="1:18" x14ac:dyDescent="0.25">
      <c r="A652" s="27">
        <v>43751</v>
      </c>
      <c r="B652" s="6" t="str">
        <f t="shared" si="54"/>
        <v>13 Sun</v>
      </c>
      <c r="C652" s="6" t="str">
        <f>TEXT(Table2[[#This Row],[date]],"mmm")</f>
        <v>Oct</v>
      </c>
      <c r="D652" s="30">
        <f>YEAR(Table2[[#This Row],[date]])</f>
        <v>2019</v>
      </c>
      <c r="E652" s="30">
        <v>10117</v>
      </c>
      <c r="F652" s="30">
        <v>2.7013888888888911</v>
      </c>
      <c r="G652" s="30">
        <v>7.4915199999999986</v>
      </c>
      <c r="H652" s="30">
        <v>2.7013888888888911</v>
      </c>
      <c r="I652" s="30">
        <v>1.326111111111111</v>
      </c>
      <c r="J652" s="30">
        <v>5.97607</v>
      </c>
      <c r="K652" s="30">
        <f>Table2[[#This Row],[km]]/Table2[[#This Row],[steps]]*1000*3.28084</f>
        <v>2.4294235916576055</v>
      </c>
      <c r="L652" s="31">
        <f>IF(Table2[[#This Row],[km_walking]]&gt;3,Table2[[#This Row],[km_walking]]/Table2[[#This Row],[hours_walking]],"")</f>
        <v>4.5064625052366987</v>
      </c>
      <c r="M652" s="30">
        <f t="shared" si="55"/>
        <v>1</v>
      </c>
      <c r="N652" s="30">
        <f t="shared" si="51"/>
        <v>0</v>
      </c>
      <c r="O652" s="30">
        <f t="shared" si="53"/>
        <v>0</v>
      </c>
      <c r="P652" s="30">
        <f>IFERROR(IF(Table2[[#This Row],[break]]=0,0,P651+1),1)</f>
        <v>0</v>
      </c>
      <c r="Q652" s="30">
        <f t="shared" si="52"/>
        <v>0</v>
      </c>
      <c r="R652" s="30" t="str">
        <f>TEXT(Table2[[#This Row],[date]],"dd-mmm-yyyy")</f>
        <v>13-Oct-2019</v>
      </c>
    </row>
    <row r="653" spans="1:18" x14ac:dyDescent="0.25">
      <c r="A653" s="27">
        <v>43752</v>
      </c>
      <c r="B653" s="6" t="str">
        <f t="shared" si="54"/>
        <v>14 Mon</v>
      </c>
      <c r="C653" s="6" t="str">
        <f>TEXT(Table2[[#This Row],[date]],"mmm")</f>
        <v>Oct</v>
      </c>
      <c r="D653" s="30">
        <f>YEAR(Table2[[#This Row],[date]])</f>
        <v>2019</v>
      </c>
      <c r="E653" s="30">
        <v>13078</v>
      </c>
      <c r="F653" s="30">
        <v>3.3547222222222208</v>
      </c>
      <c r="G653" s="30">
        <v>10.08353</v>
      </c>
      <c r="H653" s="30">
        <v>3.3547222222222208</v>
      </c>
      <c r="I653" s="30">
        <v>1.7461111111111109</v>
      </c>
      <c r="J653" s="30">
        <v>8.4909499999999998</v>
      </c>
      <c r="K653" s="30">
        <f>Table2[[#This Row],[km]]/Table2[[#This Row],[steps]]*1000*3.28084</f>
        <v>2.5296259799051843</v>
      </c>
      <c r="L653" s="31">
        <f>IF(Table2[[#This Row],[km_walking]]&gt;3,Table2[[#This Row],[km_walking]]/Table2[[#This Row],[hours_walking]],"")</f>
        <v>4.8627776010181361</v>
      </c>
      <c r="M653" s="30">
        <f t="shared" si="55"/>
        <v>1</v>
      </c>
      <c r="N653" s="30">
        <f t="shared" si="51"/>
        <v>0</v>
      </c>
      <c r="O653" s="30">
        <f t="shared" si="53"/>
        <v>0</v>
      </c>
      <c r="P653" s="30">
        <f>IFERROR(IF(Table2[[#This Row],[break]]=0,0,P652+1),1)</f>
        <v>0</v>
      </c>
      <c r="Q653" s="30">
        <f t="shared" si="52"/>
        <v>0</v>
      </c>
      <c r="R653" s="30" t="str">
        <f>TEXT(Table2[[#This Row],[date]],"dd-mmm-yyyy")</f>
        <v>14-Oct-2019</v>
      </c>
    </row>
    <row r="654" spans="1:18" x14ac:dyDescent="0.25">
      <c r="A654" s="27">
        <v>43753</v>
      </c>
      <c r="B654" s="6" t="str">
        <f t="shared" si="54"/>
        <v>15 Tue</v>
      </c>
      <c r="C654" s="6" t="str">
        <f>TEXT(Table2[[#This Row],[date]],"mmm")</f>
        <v>Oct</v>
      </c>
      <c r="D654" s="30">
        <f>YEAR(Table2[[#This Row],[date]])</f>
        <v>2019</v>
      </c>
      <c r="E654" s="30">
        <v>10288</v>
      </c>
      <c r="F654" s="30">
        <v>2.783888888888888</v>
      </c>
      <c r="G654" s="30">
        <v>7.4550900000000002</v>
      </c>
      <c r="H654" s="30">
        <v>2.783888888888888</v>
      </c>
      <c r="I654" s="30">
        <v>1.446666666666667</v>
      </c>
      <c r="J654" s="30">
        <v>6.2994500000000002</v>
      </c>
      <c r="K654" s="30">
        <f>Table2[[#This Row],[km]]/Table2[[#This Row],[steps]]*1000*3.28084</f>
        <v>2.3774258821539656</v>
      </c>
      <c r="L654" s="31">
        <f>IF(Table2[[#This Row],[km_walking]]&gt;3,Table2[[#This Row],[km_walking]]/Table2[[#This Row],[hours_walking]],"")</f>
        <v>4.3544585253456214</v>
      </c>
      <c r="M654" s="30">
        <f t="shared" si="55"/>
        <v>1</v>
      </c>
      <c r="N654" s="30">
        <f t="shared" si="51"/>
        <v>0</v>
      </c>
      <c r="O654" s="30">
        <f t="shared" si="53"/>
        <v>0</v>
      </c>
      <c r="P654" s="30">
        <f>IFERROR(IF(Table2[[#This Row],[break]]=0,0,P653+1),1)</f>
        <v>0</v>
      </c>
      <c r="Q654" s="30">
        <f t="shared" si="52"/>
        <v>0</v>
      </c>
      <c r="R654" s="30" t="str">
        <f>TEXT(Table2[[#This Row],[date]],"dd-mmm-yyyy")</f>
        <v>15-Oct-2019</v>
      </c>
    </row>
    <row r="655" spans="1:18" x14ac:dyDescent="0.25">
      <c r="A655" s="27">
        <v>43754</v>
      </c>
      <c r="B655" s="6" t="str">
        <f t="shared" si="54"/>
        <v>16 Wed</v>
      </c>
      <c r="C655" s="6" t="str">
        <f>TEXT(Table2[[#This Row],[date]],"mmm")</f>
        <v>Oct</v>
      </c>
      <c r="D655" s="30">
        <f>YEAR(Table2[[#This Row],[date]])</f>
        <v>2019</v>
      </c>
      <c r="E655" s="30">
        <v>3789</v>
      </c>
      <c r="F655" s="30">
        <v>2.2872222222222218</v>
      </c>
      <c r="G655" s="30">
        <v>2.5207869999999999</v>
      </c>
      <c r="H655" s="30">
        <v>2.2880555555555548</v>
      </c>
      <c r="I655" s="30">
        <v>0.12944444444444439</v>
      </c>
      <c r="J655" s="30">
        <v>0.48893700000000001</v>
      </c>
      <c r="K655" s="30">
        <f>Table2[[#This Row],[km]]/Table2[[#This Row],[steps]]*1000*3.28084</f>
        <v>2.1827128057746106</v>
      </c>
      <c r="L655" s="31" t="str">
        <f>IF(Table2[[#This Row],[km_walking]]&gt;3,Table2[[#This Row],[km_walking]]/Table2[[#This Row],[hours_walking]],"")</f>
        <v/>
      </c>
      <c r="M655" s="30">
        <f t="shared" si="55"/>
        <v>0</v>
      </c>
      <c r="N655" s="30">
        <f t="shared" si="51"/>
        <v>0</v>
      </c>
      <c r="O655" s="30">
        <f t="shared" si="53"/>
        <v>0</v>
      </c>
      <c r="P655" s="30">
        <f>IFERROR(IF(Table2[[#This Row],[break]]=0,0,P654+1),1)</f>
        <v>0</v>
      </c>
      <c r="Q655" s="30">
        <f t="shared" si="52"/>
        <v>0</v>
      </c>
      <c r="R655" s="30" t="str">
        <f>TEXT(Table2[[#This Row],[date]],"dd-mmm-yyyy")</f>
        <v>16-Oct-2019</v>
      </c>
    </row>
    <row r="656" spans="1:18" x14ac:dyDescent="0.25">
      <c r="A656" s="27">
        <v>43755</v>
      </c>
      <c r="B656" s="6" t="str">
        <f t="shared" si="54"/>
        <v>17 Thu</v>
      </c>
      <c r="C656" s="6" t="str">
        <f>TEXT(Table2[[#This Row],[date]],"mmm")</f>
        <v>Oct</v>
      </c>
      <c r="D656" s="30">
        <f>YEAR(Table2[[#This Row],[date]])</f>
        <v>2019</v>
      </c>
      <c r="E656" s="30">
        <v>11472</v>
      </c>
      <c r="F656" s="30">
        <v>3.2738888888889321</v>
      </c>
      <c r="G656" s="30">
        <v>7.5971300000000008</v>
      </c>
      <c r="H656" s="30">
        <v>3.2738888888889321</v>
      </c>
      <c r="I656" s="30">
        <v>1.424166666666667</v>
      </c>
      <c r="J656" s="30">
        <v>5.8825800000000026</v>
      </c>
      <c r="K656" s="30">
        <f>Table2[[#This Row],[km]]/Table2[[#This Row],[steps]]*1000*3.28084</f>
        <v>2.1726785206764299</v>
      </c>
      <c r="L656" s="31">
        <f>IF(Table2[[#This Row],[km_walking]]&gt;3,Table2[[#This Row],[km_walking]]/Table2[[#This Row],[hours_walking]],"")</f>
        <v>4.1305418373317737</v>
      </c>
      <c r="M656" s="30">
        <f t="shared" si="55"/>
        <v>1</v>
      </c>
      <c r="N656" s="30">
        <f t="shared" si="51"/>
        <v>0</v>
      </c>
      <c r="O656" s="30">
        <f t="shared" si="53"/>
        <v>0</v>
      </c>
      <c r="P656" s="30">
        <f>IFERROR(IF(Table2[[#This Row],[break]]=0,0,P655+1),1)</f>
        <v>0</v>
      </c>
      <c r="Q656" s="30">
        <f t="shared" si="52"/>
        <v>0</v>
      </c>
      <c r="R656" s="30" t="str">
        <f>TEXT(Table2[[#This Row],[date]],"dd-mmm-yyyy")</f>
        <v>17-Oct-2019</v>
      </c>
    </row>
    <row r="657" spans="1:18" x14ac:dyDescent="0.25">
      <c r="A657" s="27">
        <v>43756</v>
      </c>
      <c r="B657" s="6" t="str">
        <f t="shared" si="54"/>
        <v>18 Fri</v>
      </c>
      <c r="C657" s="6" t="str">
        <f>TEXT(Table2[[#This Row],[date]],"mmm")</f>
        <v>Oct</v>
      </c>
      <c r="D657" s="30">
        <f>YEAR(Table2[[#This Row],[date]])</f>
        <v>2019</v>
      </c>
      <c r="E657" s="30">
        <v>8867</v>
      </c>
      <c r="F657" s="30">
        <v>3.1783333333333328</v>
      </c>
      <c r="G657" s="30">
        <v>5.9491220000000027</v>
      </c>
      <c r="H657" s="30">
        <v>3.1797222222222219</v>
      </c>
      <c r="I657" s="30">
        <v>1.010833333333333</v>
      </c>
      <c r="J657" s="30">
        <v>3.9595960000000021</v>
      </c>
      <c r="K657" s="30">
        <f>Table2[[#This Row],[km]]/Table2[[#This Row],[steps]]*1000*3.28084</f>
        <v>2.2012086864193083</v>
      </c>
      <c r="L657" s="31">
        <f>IF(Table2[[#This Row],[km_walking]]&gt;3,Table2[[#This Row],[km_walking]]/Table2[[#This Row],[hours_walking]],"")</f>
        <v>3.9171600989282802</v>
      </c>
      <c r="M657" s="30">
        <f t="shared" si="55"/>
        <v>0</v>
      </c>
      <c r="N657" s="30">
        <f t="shared" si="51"/>
        <v>0</v>
      </c>
      <c r="O657" s="30">
        <f t="shared" si="53"/>
        <v>0</v>
      </c>
      <c r="P657" s="30">
        <f>IFERROR(IF(Table2[[#This Row],[break]]=0,0,P656+1),1)</f>
        <v>0</v>
      </c>
      <c r="Q657" s="30">
        <f t="shared" si="52"/>
        <v>0</v>
      </c>
      <c r="R657" s="30" t="str">
        <f>TEXT(Table2[[#This Row],[date]],"dd-mmm-yyyy")</f>
        <v>18-Oct-2019</v>
      </c>
    </row>
    <row r="658" spans="1:18" x14ac:dyDescent="0.25">
      <c r="A658" s="27">
        <v>43757</v>
      </c>
      <c r="B658" s="6" t="str">
        <f t="shared" si="54"/>
        <v>19 Sat</v>
      </c>
      <c r="C658" s="6" t="str">
        <f>TEXT(Table2[[#This Row],[date]],"mmm")</f>
        <v>Oct</v>
      </c>
      <c r="D658" s="30">
        <f>YEAR(Table2[[#This Row],[date]])</f>
        <v>2019</v>
      </c>
      <c r="E658" s="30">
        <v>10863</v>
      </c>
      <c r="F658" s="30">
        <v>4.0727777777778211</v>
      </c>
      <c r="G658" s="30">
        <v>7.0765919999999953</v>
      </c>
      <c r="H658" s="30">
        <v>4.0727777777778211</v>
      </c>
      <c r="I658" s="30">
        <v>1.327222222222221</v>
      </c>
      <c r="J658" s="30">
        <v>5.2559309999999986</v>
      </c>
      <c r="K658" s="30">
        <f>Table2[[#This Row],[km]]/Table2[[#This Row],[steps]]*1000*3.28084</f>
        <v>2.1372701921458148</v>
      </c>
      <c r="L658" s="31">
        <f>IF(Table2[[#This Row],[km_walking]]&gt;3,Table2[[#This Row],[km_walking]]/Table2[[#This Row],[hours_walking]],"")</f>
        <v>3.9600987023859382</v>
      </c>
      <c r="M658" s="30">
        <f t="shared" si="55"/>
        <v>1</v>
      </c>
      <c r="N658" s="30">
        <f t="shared" si="51"/>
        <v>0</v>
      </c>
      <c r="O658" s="30">
        <f t="shared" si="53"/>
        <v>0</v>
      </c>
      <c r="P658" s="30">
        <f>IFERROR(IF(Table2[[#This Row],[break]]=0,0,P657+1),1)</f>
        <v>0</v>
      </c>
      <c r="Q658" s="30">
        <f t="shared" si="52"/>
        <v>0</v>
      </c>
      <c r="R658" s="30" t="str">
        <f>TEXT(Table2[[#This Row],[date]],"dd-mmm-yyyy")</f>
        <v>19-Oct-2019</v>
      </c>
    </row>
    <row r="659" spans="1:18" x14ac:dyDescent="0.25">
      <c r="A659" s="27">
        <v>43758</v>
      </c>
      <c r="B659" s="6" t="str">
        <f t="shared" si="54"/>
        <v>20 Sun</v>
      </c>
      <c r="C659" s="6" t="str">
        <f>TEXT(Table2[[#This Row],[date]],"mmm")</f>
        <v>Oct</v>
      </c>
      <c r="D659" s="30">
        <f>YEAR(Table2[[#This Row],[date]])</f>
        <v>2019</v>
      </c>
      <c r="E659" s="30">
        <v>8417</v>
      </c>
      <c r="F659" s="30">
        <v>4.3358333333333352</v>
      </c>
      <c r="G659" s="30">
        <v>5.5472749999999991</v>
      </c>
      <c r="H659" s="30">
        <v>4.3358333333333352</v>
      </c>
      <c r="I659" s="30">
        <v>0.78749999999999964</v>
      </c>
      <c r="J659" s="30">
        <v>2.6943560000000009</v>
      </c>
      <c r="K659" s="30">
        <f>Table2[[#This Row],[km]]/Table2[[#This Row],[steps]]*1000*3.28084</f>
        <v>2.1622575396221926</v>
      </c>
      <c r="L659" s="31" t="str">
        <f>IF(Table2[[#This Row],[km_walking]]&gt;3,Table2[[#This Row],[km_walking]]/Table2[[#This Row],[hours_walking]],"")</f>
        <v/>
      </c>
      <c r="M659" s="30">
        <f t="shared" si="55"/>
        <v>0</v>
      </c>
      <c r="N659" s="30">
        <f t="shared" si="51"/>
        <v>0</v>
      </c>
      <c r="O659" s="30">
        <f t="shared" si="53"/>
        <v>0</v>
      </c>
      <c r="P659" s="30">
        <f>IFERROR(IF(Table2[[#This Row],[break]]=0,0,P658+1),1)</f>
        <v>0</v>
      </c>
      <c r="Q659" s="30">
        <f t="shared" si="52"/>
        <v>0</v>
      </c>
      <c r="R659" s="30" t="str">
        <f>TEXT(Table2[[#This Row],[date]],"dd-mmm-yyyy")</f>
        <v>20-Oct-2019</v>
      </c>
    </row>
    <row r="660" spans="1:18" x14ac:dyDescent="0.25">
      <c r="A660" s="27">
        <v>43759</v>
      </c>
      <c r="B660" s="6" t="str">
        <f t="shared" si="54"/>
        <v>21 Mon</v>
      </c>
      <c r="C660" s="6" t="str">
        <f>TEXT(Table2[[#This Row],[date]],"mmm")</f>
        <v>Oct</v>
      </c>
      <c r="D660" s="30">
        <f>YEAR(Table2[[#This Row],[date]])</f>
        <v>2019</v>
      </c>
      <c r="E660" s="30">
        <v>10916</v>
      </c>
      <c r="F660" s="30">
        <v>3.2638888888888888</v>
      </c>
      <c r="G660" s="30">
        <v>7.3654832000000017</v>
      </c>
      <c r="H660" s="30">
        <v>3.2638888888888888</v>
      </c>
      <c r="I660" s="30">
        <v>1.328888888888889</v>
      </c>
      <c r="J660" s="30">
        <v>5.3898650000000004</v>
      </c>
      <c r="K660" s="30">
        <f>Table2[[#This Row],[km]]/Table2[[#This Row],[steps]]*1000*3.28084</f>
        <v>2.213720401418835</v>
      </c>
      <c r="L660" s="31">
        <f>IF(Table2[[#This Row],[km_walking]]&gt;3,Table2[[#This Row],[km_walking]]/Table2[[#This Row],[hours_walking]],"")</f>
        <v>4.0559184782608693</v>
      </c>
      <c r="M660" s="30">
        <f t="shared" si="55"/>
        <v>1</v>
      </c>
      <c r="N660" s="30">
        <f t="shared" si="51"/>
        <v>0</v>
      </c>
      <c r="O660" s="30">
        <f t="shared" si="53"/>
        <v>0</v>
      </c>
      <c r="P660" s="30">
        <f>IFERROR(IF(Table2[[#This Row],[break]]=0,0,P659+1),1)</f>
        <v>0</v>
      </c>
      <c r="Q660" s="30">
        <f t="shared" si="52"/>
        <v>0</v>
      </c>
      <c r="R660" s="30" t="str">
        <f>TEXT(Table2[[#This Row],[date]],"dd-mmm-yyyy")</f>
        <v>21-Oct-2019</v>
      </c>
    </row>
    <row r="661" spans="1:18" x14ac:dyDescent="0.25">
      <c r="A661" s="27">
        <v>43760</v>
      </c>
      <c r="B661" s="6" t="str">
        <f t="shared" si="54"/>
        <v>22 Tue</v>
      </c>
      <c r="C661" s="6" t="str">
        <f>TEXT(Table2[[#This Row],[date]],"mmm")</f>
        <v>Oct</v>
      </c>
      <c r="D661" s="30">
        <f>YEAR(Table2[[#This Row],[date]])</f>
        <v>2019</v>
      </c>
      <c r="E661" s="30">
        <v>4181</v>
      </c>
      <c r="F661" s="30">
        <v>2.7416666666666671</v>
      </c>
      <c r="G661" s="30">
        <v>2.79813</v>
      </c>
      <c r="H661" s="30">
        <v>2.7416666666666671</v>
      </c>
      <c r="I661" s="30">
        <v>0.14166666666666669</v>
      </c>
      <c r="J661" s="30">
        <v>0.52905000000000002</v>
      </c>
      <c r="K661" s="30">
        <f>Table2[[#This Row],[km]]/Table2[[#This Row],[steps]]*1000*3.28084</f>
        <v>2.1956988350155466</v>
      </c>
      <c r="L661" s="31" t="str">
        <f>IF(Table2[[#This Row],[km_walking]]&gt;3,Table2[[#This Row],[km_walking]]/Table2[[#This Row],[hours_walking]],"")</f>
        <v/>
      </c>
      <c r="M661" s="30">
        <f t="shared" si="55"/>
        <v>0</v>
      </c>
      <c r="N661" s="30">
        <f t="shared" si="51"/>
        <v>0</v>
      </c>
      <c r="O661" s="30">
        <f t="shared" si="53"/>
        <v>0</v>
      </c>
      <c r="P661" s="30">
        <f>IFERROR(IF(Table2[[#This Row],[break]]=0,0,P660+1),1)</f>
        <v>0</v>
      </c>
      <c r="Q661" s="30">
        <f t="shared" si="52"/>
        <v>0</v>
      </c>
      <c r="R661" s="30" t="str">
        <f>TEXT(Table2[[#This Row],[date]],"dd-mmm-yyyy")</f>
        <v>22-Oct-2019</v>
      </c>
    </row>
    <row r="662" spans="1:18" x14ac:dyDescent="0.25">
      <c r="A662" s="27">
        <v>43761</v>
      </c>
      <c r="B662" s="6" t="str">
        <f t="shared" si="54"/>
        <v>23 Wed</v>
      </c>
      <c r="C662" s="6" t="str">
        <f>TEXT(Table2[[#This Row],[date]],"mmm")</f>
        <v>Oct</v>
      </c>
      <c r="D662" s="30">
        <f>YEAR(Table2[[#This Row],[date]])</f>
        <v>2019</v>
      </c>
      <c r="E662" s="30">
        <v>9291</v>
      </c>
      <c r="F662" s="30">
        <v>3.5536111111111151</v>
      </c>
      <c r="G662" s="30">
        <v>6.0776729999999972</v>
      </c>
      <c r="H662" s="30">
        <v>3.5536111111111151</v>
      </c>
      <c r="I662" s="30">
        <v>1.020833333333333</v>
      </c>
      <c r="J662" s="30">
        <v>3.470934999999999</v>
      </c>
      <c r="K662" s="30">
        <f>Table2[[#This Row],[km]]/Table2[[#This Row],[steps]]*1000*3.28084</f>
        <v>2.1461492503842416</v>
      </c>
      <c r="L662" s="31">
        <f>IF(Table2[[#This Row],[km_walking]]&gt;3,Table2[[#This Row],[km_walking]]/Table2[[#This Row],[hours_walking]],"")</f>
        <v>3.4000995918367347</v>
      </c>
      <c r="M662" s="30">
        <f t="shared" si="55"/>
        <v>0</v>
      </c>
      <c r="N662" s="30">
        <f t="shared" si="51"/>
        <v>0</v>
      </c>
      <c r="O662" s="30">
        <f t="shared" si="53"/>
        <v>0</v>
      </c>
      <c r="P662" s="30">
        <f>IFERROR(IF(Table2[[#This Row],[break]]=0,0,P661+1),1)</f>
        <v>0</v>
      </c>
      <c r="Q662" s="30">
        <f t="shared" si="52"/>
        <v>0</v>
      </c>
      <c r="R662" s="30" t="str">
        <f>TEXT(Table2[[#This Row],[date]],"dd-mmm-yyyy")</f>
        <v>23-Oct-2019</v>
      </c>
    </row>
    <row r="663" spans="1:18" x14ac:dyDescent="0.25">
      <c r="A663" s="27">
        <v>43762</v>
      </c>
      <c r="B663" s="6" t="str">
        <f t="shared" si="54"/>
        <v>24 Thu</v>
      </c>
      <c r="C663" s="6" t="str">
        <f>TEXT(Table2[[#This Row],[date]],"mmm")</f>
        <v>Oct</v>
      </c>
      <c r="D663" s="30">
        <f>YEAR(Table2[[#This Row],[date]])</f>
        <v>2019</v>
      </c>
      <c r="E663" s="30">
        <v>12807</v>
      </c>
      <c r="F663" s="30">
        <v>4.1186111111111341</v>
      </c>
      <c r="G663" s="30">
        <v>9.5303960000000014</v>
      </c>
      <c r="H663" s="30">
        <v>4.1186111111111341</v>
      </c>
      <c r="I663" s="30">
        <v>1.6408333333333329</v>
      </c>
      <c r="J663" s="30">
        <v>7.4172200000000013</v>
      </c>
      <c r="K663" s="30">
        <f>Table2[[#This Row],[km]]/Table2[[#This Row],[steps]]*1000*3.28084</f>
        <v>2.4414542369516674</v>
      </c>
      <c r="L663" s="31">
        <f>IF(Table2[[#This Row],[km_walking]]&gt;3,Table2[[#This Row],[km_walking]]/Table2[[#This Row],[hours_walking]],"")</f>
        <v>4.5203981716607435</v>
      </c>
      <c r="M663" s="30">
        <f t="shared" si="55"/>
        <v>1</v>
      </c>
      <c r="N663" s="30">
        <f t="shared" si="51"/>
        <v>0</v>
      </c>
      <c r="O663" s="30">
        <f t="shared" si="53"/>
        <v>0</v>
      </c>
      <c r="P663" s="30">
        <f>IFERROR(IF(Table2[[#This Row],[break]]=0,0,P662+1),1)</f>
        <v>0</v>
      </c>
      <c r="Q663" s="30">
        <f t="shared" si="52"/>
        <v>0</v>
      </c>
      <c r="R663" s="30" t="str">
        <f>TEXT(Table2[[#This Row],[date]],"dd-mmm-yyyy")</f>
        <v>24-Oct-2019</v>
      </c>
    </row>
    <row r="664" spans="1:18" x14ac:dyDescent="0.25">
      <c r="A664" s="27">
        <v>43763</v>
      </c>
      <c r="B664" s="6" t="str">
        <f t="shared" si="54"/>
        <v>25 Fri</v>
      </c>
      <c r="C664" s="6" t="str">
        <f>TEXT(Table2[[#This Row],[date]],"mmm")</f>
        <v>Oct</v>
      </c>
      <c r="D664" s="30">
        <f>YEAR(Table2[[#This Row],[date]])</f>
        <v>2019</v>
      </c>
      <c r="E664" s="30">
        <v>16307</v>
      </c>
      <c r="F664" s="30">
        <v>4.5161111111111127</v>
      </c>
      <c r="G664" s="30">
        <v>11.109182000000001</v>
      </c>
      <c r="H664" s="30">
        <v>4.5161111111111127</v>
      </c>
      <c r="I664" s="30">
        <v>2.5461111111111112</v>
      </c>
      <c r="J664" s="30">
        <v>9.553291999999999</v>
      </c>
      <c r="K664" s="30">
        <f>Table2[[#This Row],[km]]/Table2[[#This Row],[steps]]*1000*3.28084</f>
        <v>2.2350799455988231</v>
      </c>
      <c r="L664" s="31">
        <f>IF(Table2[[#This Row],[km_walking]]&gt;3,Table2[[#This Row],[km_walking]]/Table2[[#This Row],[hours_walking]],"")</f>
        <v>3.752111193541348</v>
      </c>
      <c r="M664" s="30">
        <f t="shared" si="55"/>
        <v>1</v>
      </c>
      <c r="N664" s="30">
        <f t="shared" si="51"/>
        <v>0</v>
      </c>
      <c r="O664" s="30">
        <f t="shared" si="53"/>
        <v>0</v>
      </c>
      <c r="P664" s="30">
        <f>IFERROR(IF(Table2[[#This Row],[break]]=0,0,P663+1),1)</f>
        <v>0</v>
      </c>
      <c r="Q664" s="30">
        <f t="shared" si="52"/>
        <v>0</v>
      </c>
      <c r="R664" s="30" t="str">
        <f>TEXT(Table2[[#This Row],[date]],"dd-mmm-yyyy")</f>
        <v>25-Oct-2019</v>
      </c>
    </row>
    <row r="665" spans="1:18" x14ac:dyDescent="0.25">
      <c r="A665" s="27">
        <v>43764</v>
      </c>
      <c r="B665" s="6" t="str">
        <f t="shared" si="54"/>
        <v>26 Sat</v>
      </c>
      <c r="C665" s="6" t="str">
        <f>TEXT(Table2[[#This Row],[date]],"mmm")</f>
        <v>Oct</v>
      </c>
      <c r="D665" s="30">
        <f>YEAR(Table2[[#This Row],[date]])</f>
        <v>2019</v>
      </c>
      <c r="E665" s="30">
        <v>11942</v>
      </c>
      <c r="F665" s="30">
        <v>3.6016666666666861</v>
      </c>
      <c r="G665" s="30">
        <v>8.2469509000000034</v>
      </c>
      <c r="H665" s="30">
        <v>3.6016666666666861</v>
      </c>
      <c r="I665" s="30">
        <v>1.504166666666666</v>
      </c>
      <c r="J665" s="30">
        <v>6.1233100000000009</v>
      </c>
      <c r="K665" s="30">
        <f>Table2[[#This Row],[km]]/Table2[[#This Row],[steps]]*1000*3.28084</f>
        <v>2.2656947237276848</v>
      </c>
      <c r="L665" s="31">
        <f>IF(Table2[[#This Row],[km_walking]]&gt;3,Table2[[#This Row],[km_walking]]/Table2[[#This Row],[hours_walking]],"")</f>
        <v>4.070898614958451</v>
      </c>
      <c r="M665" s="30">
        <f t="shared" si="55"/>
        <v>1</v>
      </c>
      <c r="N665" s="30">
        <f t="shared" si="51"/>
        <v>0</v>
      </c>
      <c r="O665" s="30">
        <f t="shared" si="53"/>
        <v>0</v>
      </c>
      <c r="P665" s="30">
        <f>IFERROR(IF(Table2[[#This Row],[break]]=0,0,P664+1),1)</f>
        <v>0</v>
      </c>
      <c r="Q665" s="30">
        <f t="shared" si="52"/>
        <v>0</v>
      </c>
      <c r="R665" s="30" t="str">
        <f>TEXT(Table2[[#This Row],[date]],"dd-mmm-yyyy")</f>
        <v>26-Oct-2019</v>
      </c>
    </row>
    <row r="666" spans="1:18" x14ac:dyDescent="0.25">
      <c r="A666" s="27">
        <v>43765</v>
      </c>
      <c r="B666" s="6" t="str">
        <f t="shared" si="54"/>
        <v>27 Sun</v>
      </c>
      <c r="C666" s="6" t="str">
        <f>TEXT(Table2[[#This Row],[date]],"mmm")</f>
        <v>Oct</v>
      </c>
      <c r="D666" s="30">
        <f>YEAR(Table2[[#This Row],[date]])</f>
        <v>2019</v>
      </c>
      <c r="E666" s="30">
        <v>16600</v>
      </c>
      <c r="F666" s="30">
        <v>4.9655555555556141</v>
      </c>
      <c r="G666" s="30">
        <v>11.08475000000001</v>
      </c>
      <c r="H666" s="30">
        <v>4.9655555555556141</v>
      </c>
      <c r="I666" s="30">
        <v>1.8191666666666659</v>
      </c>
      <c r="J666" s="30">
        <v>7.3988300000000002</v>
      </c>
      <c r="K666" s="30">
        <f>Table2[[#This Row],[km]]/Table2[[#This Row],[steps]]*1000*3.28084</f>
        <v>2.1908006740963875</v>
      </c>
      <c r="L666" s="31">
        <f>IF(Table2[[#This Row],[km_walking]]&gt;3,Table2[[#This Row],[km_walking]]/Table2[[#This Row],[hours_walking]],"")</f>
        <v>4.0671534585432907</v>
      </c>
      <c r="M666" s="30">
        <f t="shared" si="55"/>
        <v>1</v>
      </c>
      <c r="N666" s="30">
        <f t="shared" si="51"/>
        <v>0</v>
      </c>
      <c r="O666" s="30">
        <f t="shared" si="53"/>
        <v>0</v>
      </c>
      <c r="P666" s="30">
        <f>IFERROR(IF(Table2[[#This Row],[break]]=0,0,P665+1),1)</f>
        <v>0</v>
      </c>
      <c r="Q666" s="30">
        <f t="shared" si="52"/>
        <v>0</v>
      </c>
      <c r="R666" s="30" t="str">
        <f>TEXT(Table2[[#This Row],[date]],"dd-mmm-yyyy")</f>
        <v>27-Oct-2019</v>
      </c>
    </row>
    <row r="667" spans="1:18" x14ac:dyDescent="0.25">
      <c r="A667" s="27">
        <v>43766</v>
      </c>
      <c r="B667" s="6" t="str">
        <f t="shared" si="54"/>
        <v>28 Mon</v>
      </c>
      <c r="C667" s="6" t="str">
        <f>TEXT(Table2[[#This Row],[date]],"mmm")</f>
        <v>Oct</v>
      </c>
      <c r="D667" s="30">
        <f>YEAR(Table2[[#This Row],[date]])</f>
        <v>2019</v>
      </c>
      <c r="E667" s="30">
        <v>12067</v>
      </c>
      <c r="F667" s="30">
        <v>3.633055555555579</v>
      </c>
      <c r="G667" s="30">
        <v>7.9776139999999964</v>
      </c>
      <c r="H667" s="30">
        <v>3.633055555555579</v>
      </c>
      <c r="I667" s="30">
        <v>1.551666666666667</v>
      </c>
      <c r="J667" s="30">
        <v>5.7625870000000008</v>
      </c>
      <c r="K667" s="30">
        <f>Table2[[#This Row],[km]]/Table2[[#This Row],[steps]]*1000*3.28084</f>
        <v>2.1689960318024357</v>
      </c>
      <c r="L667" s="31">
        <f>IF(Table2[[#This Row],[km_walking]]&gt;3,Table2[[#This Row],[km_walking]]/Table2[[#This Row],[hours_walking]],"")</f>
        <v>3.7138047261009666</v>
      </c>
      <c r="M667" s="30">
        <f t="shared" si="55"/>
        <v>1</v>
      </c>
      <c r="N667" s="30">
        <f t="shared" si="51"/>
        <v>0</v>
      </c>
      <c r="O667" s="30">
        <f t="shared" si="53"/>
        <v>0</v>
      </c>
      <c r="P667" s="30">
        <f>IFERROR(IF(Table2[[#This Row],[break]]=0,0,P666+1),1)</f>
        <v>0</v>
      </c>
      <c r="Q667" s="30">
        <f t="shared" si="52"/>
        <v>0</v>
      </c>
      <c r="R667" s="30" t="str">
        <f>TEXT(Table2[[#This Row],[date]],"dd-mmm-yyyy")</f>
        <v>28-Oct-2019</v>
      </c>
    </row>
    <row r="668" spans="1:18" x14ac:dyDescent="0.25">
      <c r="A668" s="27">
        <v>43767</v>
      </c>
      <c r="B668" s="6" t="str">
        <f t="shared" si="54"/>
        <v>29 Tue</v>
      </c>
      <c r="C668" s="6" t="str">
        <f>TEXT(Table2[[#This Row],[date]],"mmm")</f>
        <v>Oct</v>
      </c>
      <c r="D668" s="30">
        <f>YEAR(Table2[[#This Row],[date]])</f>
        <v>2019</v>
      </c>
      <c r="E668" s="30">
        <v>6160</v>
      </c>
      <c r="F668" s="30">
        <v>3.3644444444444521</v>
      </c>
      <c r="G668" s="30">
        <v>4.1417299999999999</v>
      </c>
      <c r="H668" s="30">
        <v>3.3644444444444521</v>
      </c>
      <c r="I668" s="30">
        <v>0.71111111111111081</v>
      </c>
      <c r="J668" s="30">
        <v>2.3547899999999999</v>
      </c>
      <c r="K668" s="30">
        <f>Table2[[#This Row],[km]]/Table2[[#This Row],[steps]]*1000*3.28084</f>
        <v>2.2059015346103896</v>
      </c>
      <c r="L668" s="31" t="str">
        <f>IF(Table2[[#This Row],[km_walking]]&gt;3,Table2[[#This Row],[km_walking]]/Table2[[#This Row],[hours_walking]],"")</f>
        <v/>
      </c>
      <c r="M668" s="30">
        <f t="shared" si="55"/>
        <v>0</v>
      </c>
      <c r="N668" s="30">
        <f t="shared" si="51"/>
        <v>0</v>
      </c>
      <c r="O668" s="30">
        <f t="shared" si="53"/>
        <v>0</v>
      </c>
      <c r="P668" s="30">
        <f>IFERROR(IF(Table2[[#This Row],[break]]=0,0,P667+1),1)</f>
        <v>0</v>
      </c>
      <c r="Q668" s="30">
        <f t="shared" si="52"/>
        <v>0</v>
      </c>
      <c r="R668" s="30" t="str">
        <f>TEXT(Table2[[#This Row],[date]],"dd-mmm-yyyy")</f>
        <v>29-Oct-2019</v>
      </c>
    </row>
    <row r="669" spans="1:18" x14ac:dyDescent="0.25">
      <c r="A669" s="27">
        <v>43768</v>
      </c>
      <c r="B669" s="6" t="str">
        <f t="shared" si="54"/>
        <v>30 Wed</v>
      </c>
      <c r="C669" s="6" t="str">
        <f>TEXT(Table2[[#This Row],[date]],"mmm")</f>
        <v>Oct</v>
      </c>
      <c r="D669" s="30">
        <f>YEAR(Table2[[#This Row],[date]])</f>
        <v>2019</v>
      </c>
      <c r="E669" s="30">
        <v>12179</v>
      </c>
      <c r="F669" s="30">
        <v>3.119722222222256</v>
      </c>
      <c r="G669" s="30">
        <v>7.9975700000000094</v>
      </c>
      <c r="H669" s="30">
        <v>3.119722222222256</v>
      </c>
      <c r="I669" s="30">
        <v>1.724722222222222</v>
      </c>
      <c r="J669" s="30">
        <v>6.6636800000000092</v>
      </c>
      <c r="K669" s="30">
        <f>Table2[[#This Row],[km]]/Table2[[#This Row],[steps]]*1000*3.28084</f>
        <v>2.1544254502668552</v>
      </c>
      <c r="L669" s="31">
        <f>IF(Table2[[#This Row],[km_walking]]&gt;3,Table2[[#This Row],[km_walking]]/Table2[[#This Row],[hours_walking]],"")</f>
        <v>3.8636250603962048</v>
      </c>
      <c r="M669" s="30">
        <f t="shared" si="55"/>
        <v>1</v>
      </c>
      <c r="N669" s="30">
        <f t="shared" si="51"/>
        <v>0</v>
      </c>
      <c r="O669" s="30">
        <f t="shared" si="53"/>
        <v>0</v>
      </c>
      <c r="P669" s="30">
        <f>IFERROR(IF(Table2[[#This Row],[break]]=0,0,P668+1),1)</f>
        <v>0</v>
      </c>
      <c r="Q669" s="30">
        <f t="shared" si="52"/>
        <v>0</v>
      </c>
      <c r="R669" s="30" t="str">
        <f>TEXT(Table2[[#This Row],[date]],"dd-mmm-yyyy")</f>
        <v>30-Oct-2019</v>
      </c>
    </row>
    <row r="670" spans="1:18" x14ac:dyDescent="0.25">
      <c r="A670" s="27">
        <v>43769</v>
      </c>
      <c r="B670" s="6" t="str">
        <f t="shared" si="54"/>
        <v>31 Thu</v>
      </c>
      <c r="C670" s="6" t="str">
        <f>TEXT(Table2[[#This Row],[date]],"mmm")</f>
        <v>Oct</v>
      </c>
      <c r="D670" s="30">
        <f>YEAR(Table2[[#This Row],[date]])</f>
        <v>2019</v>
      </c>
      <c r="E670" s="30">
        <v>7312</v>
      </c>
      <c r="F670" s="30">
        <v>3.2252777777777779</v>
      </c>
      <c r="G670" s="30">
        <v>5.4240100000000018</v>
      </c>
      <c r="H670" s="30">
        <v>3.2252777777777779</v>
      </c>
      <c r="I670" s="30">
        <v>0.80388888888888888</v>
      </c>
      <c r="J670" s="30">
        <v>3.8997299999999999</v>
      </c>
      <c r="K670" s="30">
        <f>Table2[[#This Row],[km]]/Table2[[#This Row],[steps]]*1000*3.28084</f>
        <v>2.4337129333150989</v>
      </c>
      <c r="L670" s="31">
        <f>IF(Table2[[#This Row],[km_walking]]&gt;3,Table2[[#This Row],[km_walking]]/Table2[[#This Row],[hours_walking]],"")</f>
        <v>4.851080856945404</v>
      </c>
      <c r="M670" s="30">
        <f t="shared" si="55"/>
        <v>0</v>
      </c>
      <c r="N670" s="30">
        <f t="shared" si="51"/>
        <v>0</v>
      </c>
      <c r="O670" s="30">
        <f t="shared" si="53"/>
        <v>0</v>
      </c>
      <c r="P670" s="30">
        <f>IFERROR(IF(Table2[[#This Row],[break]]=0,0,P669+1),1)</f>
        <v>0</v>
      </c>
      <c r="Q670" s="30">
        <f t="shared" si="52"/>
        <v>0</v>
      </c>
      <c r="R670" s="30" t="str">
        <f>TEXT(Table2[[#This Row],[date]],"dd-mmm-yyyy")</f>
        <v>31-Oct-2019</v>
      </c>
    </row>
    <row r="671" spans="1:18" x14ac:dyDescent="0.25">
      <c r="A671" s="27">
        <v>43770</v>
      </c>
      <c r="B671" s="6" t="str">
        <f t="shared" si="54"/>
        <v>01 Fri</v>
      </c>
      <c r="C671" s="6" t="str">
        <f>TEXT(Table2[[#This Row],[date]],"mmm")</f>
        <v>Nov</v>
      </c>
      <c r="D671" s="30">
        <f>YEAR(Table2[[#This Row],[date]])</f>
        <v>2019</v>
      </c>
      <c r="E671" s="30">
        <v>7740</v>
      </c>
      <c r="F671" s="30">
        <v>2.7502777777777769</v>
      </c>
      <c r="G671" s="30">
        <v>5.1419700999999991</v>
      </c>
      <c r="H671" s="30">
        <v>2.7502777777777769</v>
      </c>
      <c r="I671" s="30">
        <v>0.99722222222222212</v>
      </c>
      <c r="J671" s="30">
        <v>4.0852500000000003</v>
      </c>
      <c r="K671" s="30">
        <f>Table2[[#This Row],[km]]/Table2[[#This Row],[steps]]*1000*3.28084</f>
        <v>2.1795841321555551</v>
      </c>
      <c r="L671" s="31">
        <f>IF(Table2[[#This Row],[km_walking]]&gt;3,Table2[[#This Row],[km_walking]]/Table2[[#This Row],[hours_walking]],"")</f>
        <v>4.0966295264623964</v>
      </c>
      <c r="M671" s="30">
        <f t="shared" si="55"/>
        <v>0</v>
      </c>
      <c r="N671" s="30">
        <f t="shared" si="51"/>
        <v>0</v>
      </c>
      <c r="O671" s="30">
        <f t="shared" si="53"/>
        <v>0</v>
      </c>
      <c r="P671" s="30">
        <f>IFERROR(IF(Table2[[#This Row],[break]]=0,0,P670+1),1)</f>
        <v>0</v>
      </c>
      <c r="Q671" s="30">
        <f t="shared" si="52"/>
        <v>0</v>
      </c>
      <c r="R671" s="30" t="str">
        <f>TEXT(Table2[[#This Row],[date]],"dd-mmm-yyyy")</f>
        <v>01-Nov-2019</v>
      </c>
    </row>
    <row r="672" spans="1:18" x14ac:dyDescent="0.25">
      <c r="A672" s="27">
        <v>43771</v>
      </c>
      <c r="B672" s="6" t="str">
        <f t="shared" si="54"/>
        <v>02 Sat</v>
      </c>
      <c r="C672" s="6" t="str">
        <f>TEXT(Table2[[#This Row],[date]],"mmm")</f>
        <v>Nov</v>
      </c>
      <c r="D672" s="30">
        <f>YEAR(Table2[[#This Row],[date]])</f>
        <v>2019</v>
      </c>
      <c r="E672" s="30">
        <v>11874</v>
      </c>
      <c r="F672" s="30">
        <v>4.0938888888889187</v>
      </c>
      <c r="G672" s="30">
        <v>8.1677100000000031</v>
      </c>
      <c r="H672" s="30">
        <v>4.0938888888889187</v>
      </c>
      <c r="I672" s="30">
        <v>1.5147222222222221</v>
      </c>
      <c r="J672" s="30">
        <v>6.0987700000000018</v>
      </c>
      <c r="K672" s="30">
        <f>Table2[[#This Row],[km]]/Table2[[#This Row],[steps]]*1000*3.28084</f>
        <v>2.2567752801414862</v>
      </c>
      <c r="L672" s="31">
        <f>IF(Table2[[#This Row],[km_walking]]&gt;3,Table2[[#This Row],[km_walking]]/Table2[[#This Row],[hours_walking]],"")</f>
        <v>4.0263289932147455</v>
      </c>
      <c r="M672" s="30">
        <f t="shared" si="55"/>
        <v>1</v>
      </c>
      <c r="N672" s="30">
        <f t="shared" si="51"/>
        <v>0</v>
      </c>
      <c r="O672" s="30">
        <f t="shared" si="53"/>
        <v>0</v>
      </c>
      <c r="P672" s="30">
        <f>IFERROR(IF(Table2[[#This Row],[break]]=0,0,P671+1),1)</f>
        <v>0</v>
      </c>
      <c r="Q672" s="30">
        <f t="shared" si="52"/>
        <v>0</v>
      </c>
      <c r="R672" s="30" t="str">
        <f>TEXT(Table2[[#This Row],[date]],"dd-mmm-yyyy")</f>
        <v>02-Nov-2019</v>
      </c>
    </row>
    <row r="673" spans="1:18" x14ac:dyDescent="0.25">
      <c r="A673" s="27">
        <v>43772</v>
      </c>
      <c r="B673" s="6" t="str">
        <f t="shared" si="54"/>
        <v>03 Sun</v>
      </c>
      <c r="C673" s="6" t="str">
        <f>TEXT(Table2[[#This Row],[date]],"mmm")</f>
        <v>Nov</v>
      </c>
      <c r="D673" s="30">
        <f>YEAR(Table2[[#This Row],[date]])</f>
        <v>2019</v>
      </c>
      <c r="E673" s="30">
        <v>11638</v>
      </c>
      <c r="F673" s="30">
        <v>4.1180555555555891</v>
      </c>
      <c r="G673" s="30">
        <v>7.964150000000001</v>
      </c>
      <c r="H673" s="30">
        <v>4.1180555555555891</v>
      </c>
      <c r="I673" s="30">
        <v>1.32</v>
      </c>
      <c r="J673" s="30">
        <v>5.4076000000000022</v>
      </c>
      <c r="K673" s="30">
        <f>Table2[[#This Row],[km]]/Table2[[#This Row],[steps]]*1000*3.28084</f>
        <v>2.2451539685512976</v>
      </c>
      <c r="L673" s="31">
        <f>IF(Table2[[#This Row],[km_walking]]&gt;3,Table2[[#This Row],[km_walking]]/Table2[[#This Row],[hours_walking]],"")</f>
        <v>4.0966666666666685</v>
      </c>
      <c r="M673" s="30">
        <f t="shared" si="55"/>
        <v>1</v>
      </c>
      <c r="N673" s="30">
        <f t="shared" si="51"/>
        <v>0</v>
      </c>
      <c r="O673" s="30">
        <f t="shared" si="53"/>
        <v>0</v>
      </c>
      <c r="P673" s="30">
        <f>IFERROR(IF(Table2[[#This Row],[break]]=0,0,P672+1),1)</f>
        <v>0</v>
      </c>
      <c r="Q673" s="30">
        <f t="shared" si="52"/>
        <v>0</v>
      </c>
      <c r="R673" s="30" t="str">
        <f>TEXT(Table2[[#This Row],[date]],"dd-mmm-yyyy")</f>
        <v>03-Nov-2019</v>
      </c>
    </row>
    <row r="674" spans="1:18" x14ac:dyDescent="0.25">
      <c r="A674" s="27">
        <v>43773</v>
      </c>
      <c r="B674" s="6" t="str">
        <f t="shared" si="54"/>
        <v>04 Mon</v>
      </c>
      <c r="C674" s="6" t="str">
        <f>TEXT(Table2[[#This Row],[date]],"mmm")</f>
        <v>Nov</v>
      </c>
      <c r="D674" s="30">
        <f>YEAR(Table2[[#This Row],[date]])</f>
        <v>2019</v>
      </c>
      <c r="E674" s="30">
        <v>7849</v>
      </c>
      <c r="F674" s="30">
        <v>4.5055555555555564</v>
      </c>
      <c r="G674" s="30">
        <v>5.2861244999999997</v>
      </c>
      <c r="H674" s="30">
        <v>4.5055555555555564</v>
      </c>
      <c r="I674" s="30">
        <v>0.59583333333333333</v>
      </c>
      <c r="J674" s="30">
        <v>1.7353289999999999</v>
      </c>
      <c r="K674" s="30">
        <f>Table2[[#This Row],[km]]/Table2[[#This Row],[steps]]*1000*3.28084</f>
        <v>2.209571754947127</v>
      </c>
      <c r="L674" s="31" t="str">
        <f>IF(Table2[[#This Row],[km_walking]]&gt;3,Table2[[#This Row],[km_walking]]/Table2[[#This Row],[hours_walking]],"")</f>
        <v/>
      </c>
      <c r="M674" s="30">
        <f t="shared" si="55"/>
        <v>0</v>
      </c>
      <c r="N674" s="30">
        <f t="shared" si="51"/>
        <v>0</v>
      </c>
      <c r="O674" s="30">
        <f t="shared" si="53"/>
        <v>0</v>
      </c>
      <c r="P674" s="30">
        <f>IFERROR(IF(Table2[[#This Row],[break]]=0,0,P673+1),1)</f>
        <v>0</v>
      </c>
      <c r="Q674" s="30">
        <f t="shared" si="52"/>
        <v>0</v>
      </c>
      <c r="R674" s="30" t="str">
        <f>TEXT(Table2[[#This Row],[date]],"dd-mmm-yyyy")</f>
        <v>04-Nov-2019</v>
      </c>
    </row>
    <row r="675" spans="1:18" x14ac:dyDescent="0.25">
      <c r="A675" s="27">
        <v>43774</v>
      </c>
      <c r="B675" s="6" t="str">
        <f t="shared" si="54"/>
        <v>05 Tue</v>
      </c>
      <c r="C675" s="6" t="str">
        <f>TEXT(Table2[[#This Row],[date]],"mmm")</f>
        <v>Nov</v>
      </c>
      <c r="D675" s="30">
        <f>YEAR(Table2[[#This Row],[date]])</f>
        <v>2019</v>
      </c>
      <c r="E675" s="30">
        <v>13029</v>
      </c>
      <c r="F675" s="30">
        <v>4.9758333333333464</v>
      </c>
      <c r="G675" s="30">
        <v>8.6479158000000069</v>
      </c>
      <c r="H675" s="30">
        <v>4.9772222222222346</v>
      </c>
      <c r="I675" s="30">
        <v>1.606111111111111</v>
      </c>
      <c r="J675" s="30">
        <v>6.5259</v>
      </c>
      <c r="K675" s="30">
        <f>Table2[[#This Row],[km]]/Table2[[#This Row],[steps]]*1000*3.28084</f>
        <v>2.1776366623126888</v>
      </c>
      <c r="L675" s="31">
        <f>IF(Table2[[#This Row],[km_walking]]&gt;3,Table2[[#This Row],[km_walking]]/Table2[[#This Row],[hours_walking]],"")</f>
        <v>4.0631684538222066</v>
      </c>
      <c r="M675" s="30">
        <f t="shared" si="55"/>
        <v>1</v>
      </c>
      <c r="N675" s="30">
        <f t="shared" si="51"/>
        <v>0</v>
      </c>
      <c r="O675" s="30">
        <f t="shared" si="53"/>
        <v>0</v>
      </c>
      <c r="P675" s="30">
        <f>IFERROR(IF(Table2[[#This Row],[break]]=0,0,P674+1),1)</f>
        <v>0</v>
      </c>
      <c r="Q675" s="30">
        <f t="shared" si="52"/>
        <v>0</v>
      </c>
      <c r="R675" s="30" t="str">
        <f>TEXT(Table2[[#This Row],[date]],"dd-mmm-yyyy")</f>
        <v>05-Nov-2019</v>
      </c>
    </row>
    <row r="676" spans="1:18" x14ac:dyDescent="0.25">
      <c r="A676" s="27">
        <v>43775</v>
      </c>
      <c r="B676" s="6" t="str">
        <f t="shared" si="54"/>
        <v>06 Wed</v>
      </c>
      <c r="C676" s="6" t="str">
        <f>TEXT(Table2[[#This Row],[date]],"mmm")</f>
        <v>Nov</v>
      </c>
      <c r="D676" s="30">
        <f>YEAR(Table2[[#This Row],[date]])</f>
        <v>2019</v>
      </c>
      <c r="E676" s="30">
        <v>11354</v>
      </c>
      <c r="F676" s="30">
        <v>3.4433333333333782</v>
      </c>
      <c r="G676" s="30">
        <v>7.6472399999999974</v>
      </c>
      <c r="H676" s="30">
        <v>3.4433333333333782</v>
      </c>
      <c r="I676" s="30">
        <v>1.358611111111111</v>
      </c>
      <c r="J676" s="30">
        <v>5.5839899999999991</v>
      </c>
      <c r="K676" s="30">
        <f>Table2[[#This Row],[km]]/Table2[[#This Row],[steps]]*1000*3.28084</f>
        <v>2.2097384958252593</v>
      </c>
      <c r="L676" s="31">
        <f>IF(Table2[[#This Row],[km_walking]]&gt;3,Table2[[#This Row],[km_walking]]/Table2[[#This Row],[hours_walking]],"")</f>
        <v>4.1100723778368433</v>
      </c>
      <c r="M676" s="30">
        <f t="shared" si="55"/>
        <v>1</v>
      </c>
      <c r="N676" s="30">
        <f t="shared" si="51"/>
        <v>0</v>
      </c>
      <c r="O676" s="30">
        <f t="shared" si="53"/>
        <v>0</v>
      </c>
      <c r="P676" s="30">
        <f>IFERROR(IF(Table2[[#This Row],[break]]=0,0,P675+1),1)</f>
        <v>0</v>
      </c>
      <c r="Q676" s="30">
        <f t="shared" si="52"/>
        <v>0</v>
      </c>
      <c r="R676" s="30" t="str">
        <f>TEXT(Table2[[#This Row],[date]],"dd-mmm-yyyy")</f>
        <v>06-Nov-2019</v>
      </c>
    </row>
    <row r="677" spans="1:18" x14ac:dyDescent="0.25">
      <c r="A677" s="27">
        <v>43776</v>
      </c>
      <c r="B677" s="6" t="str">
        <f t="shared" si="54"/>
        <v>07 Thu</v>
      </c>
      <c r="C677" s="6" t="str">
        <f>TEXT(Table2[[#This Row],[date]],"mmm")</f>
        <v>Nov</v>
      </c>
      <c r="D677" s="30">
        <f>YEAR(Table2[[#This Row],[date]])</f>
        <v>2019</v>
      </c>
      <c r="E677" s="30">
        <v>13406</v>
      </c>
      <c r="F677" s="30">
        <v>3.3708333333333562</v>
      </c>
      <c r="G677" s="30">
        <v>8.8573400000000095</v>
      </c>
      <c r="H677" s="30">
        <v>3.3708333333333562</v>
      </c>
      <c r="I677" s="30">
        <v>1.857777777777778</v>
      </c>
      <c r="J677" s="30">
        <v>7.783300000000005</v>
      </c>
      <c r="K677" s="30">
        <f>Table2[[#This Row],[km]]/Table2[[#This Row],[steps]]*1000*3.28084</f>
        <v>2.1676499601372545</v>
      </c>
      <c r="L677" s="31">
        <f>IF(Table2[[#This Row],[km_walking]]&gt;3,Table2[[#This Row],[km_walking]]/Table2[[#This Row],[hours_walking]],"")</f>
        <v>4.1895753588516769</v>
      </c>
      <c r="M677" s="30">
        <f t="shared" si="55"/>
        <v>1</v>
      </c>
      <c r="N677" s="30">
        <f t="shared" si="51"/>
        <v>0</v>
      </c>
      <c r="O677" s="30">
        <f t="shared" si="53"/>
        <v>0</v>
      </c>
      <c r="P677" s="30">
        <f>IFERROR(IF(Table2[[#This Row],[break]]=0,0,P676+1),1)</f>
        <v>0</v>
      </c>
      <c r="Q677" s="30">
        <f t="shared" si="52"/>
        <v>0</v>
      </c>
      <c r="R677" s="30" t="str">
        <f>TEXT(Table2[[#This Row],[date]],"dd-mmm-yyyy")</f>
        <v>07-Nov-2019</v>
      </c>
    </row>
    <row r="678" spans="1:18" x14ac:dyDescent="0.25">
      <c r="A678" s="27">
        <v>43777</v>
      </c>
      <c r="B678" s="6" t="str">
        <f t="shared" si="54"/>
        <v>08 Fri</v>
      </c>
      <c r="C678" s="6" t="str">
        <f>TEXT(Table2[[#This Row],[date]],"mmm")</f>
        <v>Nov</v>
      </c>
      <c r="D678" s="30">
        <f>YEAR(Table2[[#This Row],[date]])</f>
        <v>2019</v>
      </c>
      <c r="E678" s="30">
        <v>13128</v>
      </c>
      <c r="F678" s="30">
        <v>3.3702777777778041</v>
      </c>
      <c r="G678" s="30">
        <v>8.6428699999999949</v>
      </c>
      <c r="H678" s="30">
        <v>3.3702777777778041</v>
      </c>
      <c r="I678" s="30">
        <v>1.8969444444444441</v>
      </c>
      <c r="J678" s="30">
        <v>7.6782700000000013</v>
      </c>
      <c r="K678" s="30">
        <f>Table2[[#This Row],[km]]/Table2[[#This Row],[steps]]*1000*3.28084</f>
        <v>2.1599538094759279</v>
      </c>
      <c r="L678" s="31">
        <f>IF(Table2[[#This Row],[km_walking]]&gt;3,Table2[[#This Row],[km_walking]]/Table2[[#This Row],[hours_walking]],"")</f>
        <v>4.0477042026651064</v>
      </c>
      <c r="M678" s="30">
        <f t="shared" si="55"/>
        <v>1</v>
      </c>
      <c r="N678" s="30">
        <f t="shared" si="51"/>
        <v>0</v>
      </c>
      <c r="O678" s="30">
        <f t="shared" si="53"/>
        <v>0</v>
      </c>
      <c r="P678" s="30">
        <f>IFERROR(IF(Table2[[#This Row],[break]]=0,0,P677+1),1)</f>
        <v>0</v>
      </c>
      <c r="Q678" s="30">
        <f t="shared" si="52"/>
        <v>0</v>
      </c>
      <c r="R678" s="30" t="str">
        <f>TEXT(Table2[[#This Row],[date]],"dd-mmm-yyyy")</f>
        <v>08-Nov-2019</v>
      </c>
    </row>
    <row r="679" spans="1:18" x14ac:dyDescent="0.25">
      <c r="A679" s="27">
        <v>43778</v>
      </c>
      <c r="B679" s="6" t="str">
        <f t="shared" si="54"/>
        <v>09 Sat</v>
      </c>
      <c r="C679" s="6" t="str">
        <f>TEXT(Table2[[#This Row],[date]],"mmm")</f>
        <v>Nov</v>
      </c>
      <c r="D679" s="30">
        <f>YEAR(Table2[[#This Row],[date]])</f>
        <v>2019</v>
      </c>
      <c r="E679" s="30">
        <v>10768</v>
      </c>
      <c r="F679" s="30">
        <v>3.5155555555555789</v>
      </c>
      <c r="G679" s="30">
        <v>7.1531899999999986</v>
      </c>
      <c r="H679" s="30">
        <v>3.5155555555555789</v>
      </c>
      <c r="I679" s="30">
        <v>1.316944444444444</v>
      </c>
      <c r="J679" s="30">
        <v>5.3588699999999987</v>
      </c>
      <c r="K679" s="30">
        <f>Table2[[#This Row],[km]]/Table2[[#This Row],[steps]]*1000*3.28084</f>
        <v>2.1794643276002965</v>
      </c>
      <c r="L679" s="31">
        <f>IF(Table2[[#This Row],[km_walking]]&gt;3,Table2[[#This Row],[km_walking]]/Table2[[#This Row],[hours_walking]],"")</f>
        <v>4.069169373549884</v>
      </c>
      <c r="M679" s="30">
        <f t="shared" si="55"/>
        <v>1</v>
      </c>
      <c r="N679" s="30">
        <f t="shared" si="51"/>
        <v>0</v>
      </c>
      <c r="O679" s="30">
        <f t="shared" si="53"/>
        <v>0</v>
      </c>
      <c r="P679" s="30">
        <f>IFERROR(IF(Table2[[#This Row],[break]]=0,0,P678+1),1)</f>
        <v>0</v>
      </c>
      <c r="Q679" s="30">
        <f t="shared" si="52"/>
        <v>0</v>
      </c>
      <c r="R679" s="30" t="str">
        <f>TEXT(Table2[[#This Row],[date]],"dd-mmm-yyyy")</f>
        <v>09-Nov-2019</v>
      </c>
    </row>
    <row r="680" spans="1:18" x14ac:dyDescent="0.25">
      <c r="A680" s="27">
        <v>43779</v>
      </c>
      <c r="B680" s="6" t="str">
        <f t="shared" si="54"/>
        <v>10 Sun</v>
      </c>
      <c r="C680" s="6" t="str">
        <f>TEXT(Table2[[#This Row],[date]],"mmm")</f>
        <v>Nov</v>
      </c>
      <c r="D680" s="30">
        <f>YEAR(Table2[[#This Row],[date]])</f>
        <v>2019</v>
      </c>
      <c r="E680" s="30">
        <v>13577</v>
      </c>
      <c r="F680" s="30">
        <v>4.6763888888889609</v>
      </c>
      <c r="G680" s="30">
        <v>9.3258399999999977</v>
      </c>
      <c r="H680" s="30">
        <v>4.6763888888889609</v>
      </c>
      <c r="I680" s="30">
        <v>1.549444444444444</v>
      </c>
      <c r="J680" s="30">
        <v>6.5797800000000004</v>
      </c>
      <c r="K680" s="30">
        <f>Table2[[#This Row],[km]]/Table2[[#This Row],[steps]]*1000*3.28084</f>
        <v>2.2535603524784555</v>
      </c>
      <c r="L680" s="31">
        <f>IF(Table2[[#This Row],[km_walking]]&gt;3,Table2[[#This Row],[km_walking]]/Table2[[#This Row],[hours_walking]],"")</f>
        <v>4.2465414126927232</v>
      </c>
      <c r="M680" s="30">
        <f t="shared" si="55"/>
        <v>1</v>
      </c>
      <c r="N680" s="30">
        <f t="shared" si="51"/>
        <v>0</v>
      </c>
      <c r="O680" s="30">
        <f t="shared" si="53"/>
        <v>0</v>
      </c>
      <c r="P680" s="30">
        <f>IFERROR(IF(Table2[[#This Row],[break]]=0,0,P679+1),1)</f>
        <v>0</v>
      </c>
      <c r="Q680" s="30">
        <f t="shared" si="52"/>
        <v>0</v>
      </c>
      <c r="R680" s="30" t="str">
        <f>TEXT(Table2[[#This Row],[date]],"dd-mmm-yyyy")</f>
        <v>10-Nov-2019</v>
      </c>
    </row>
    <row r="681" spans="1:18" x14ac:dyDescent="0.25">
      <c r="A681" s="27">
        <v>43780</v>
      </c>
      <c r="B681" s="6" t="str">
        <f t="shared" si="54"/>
        <v>11 Mon</v>
      </c>
      <c r="C681" s="6" t="str">
        <f>TEXT(Table2[[#This Row],[date]],"mmm")</f>
        <v>Nov</v>
      </c>
      <c r="D681" s="30">
        <f>YEAR(Table2[[#This Row],[date]])</f>
        <v>2019</v>
      </c>
      <c r="E681" s="30">
        <v>8542</v>
      </c>
      <c r="F681" s="30">
        <v>3.8875000000000082</v>
      </c>
      <c r="G681" s="30">
        <v>6.0207253300000003</v>
      </c>
      <c r="H681" s="30">
        <v>3.8883333333333412</v>
      </c>
      <c r="I681" s="30">
        <v>0.90722222222222226</v>
      </c>
      <c r="J681" s="30">
        <v>3.614722</v>
      </c>
      <c r="K681" s="30">
        <f>Table2[[#This Row],[km]]/Table2[[#This Row],[steps]]*1000*3.28084</f>
        <v>2.3124603713038163</v>
      </c>
      <c r="L681" s="31">
        <f>IF(Table2[[#This Row],[km_walking]]&gt;3,Table2[[#This Row],[km_walking]]/Table2[[#This Row],[hours_walking]],"")</f>
        <v>3.9843843233312919</v>
      </c>
      <c r="M681" s="30">
        <f t="shared" si="55"/>
        <v>0</v>
      </c>
      <c r="N681" s="30">
        <f t="shared" si="51"/>
        <v>0</v>
      </c>
      <c r="O681" s="30">
        <f t="shared" si="53"/>
        <v>0</v>
      </c>
      <c r="P681" s="30">
        <f>IFERROR(IF(Table2[[#This Row],[break]]=0,0,P680+1),1)</f>
        <v>0</v>
      </c>
      <c r="Q681" s="30">
        <f t="shared" si="52"/>
        <v>0</v>
      </c>
      <c r="R681" s="30" t="str">
        <f>TEXT(Table2[[#This Row],[date]],"dd-mmm-yyyy")</f>
        <v>11-Nov-2019</v>
      </c>
    </row>
    <row r="682" spans="1:18" x14ac:dyDescent="0.25">
      <c r="A682" s="27">
        <v>43781</v>
      </c>
      <c r="B682" s="6" t="str">
        <f t="shared" si="54"/>
        <v>12 Tue</v>
      </c>
      <c r="C682" s="6" t="str">
        <f>TEXT(Table2[[#This Row],[date]],"mmm")</f>
        <v>Nov</v>
      </c>
      <c r="D682" s="30">
        <f>YEAR(Table2[[#This Row],[date]])</f>
        <v>2019</v>
      </c>
      <c r="E682" s="30">
        <v>8850</v>
      </c>
      <c r="F682" s="30">
        <v>3.0613888888889149</v>
      </c>
      <c r="G682" s="30">
        <v>5.855281999999999</v>
      </c>
      <c r="H682" s="30">
        <v>3.0613888888889149</v>
      </c>
      <c r="I682" s="30">
        <v>1.1625000000000001</v>
      </c>
      <c r="J682" s="30">
        <v>4.4170600000000029</v>
      </c>
      <c r="K682" s="30">
        <f>Table2[[#This Row],[km]]/Table2[[#This Row],[steps]]*1000*3.28084</f>
        <v>2.1706489713988697</v>
      </c>
      <c r="L682" s="31">
        <f>IF(Table2[[#This Row],[km_walking]]&gt;3,Table2[[#This Row],[km_walking]]/Table2[[#This Row],[hours_walking]],"")</f>
        <v>3.7996215053763462</v>
      </c>
      <c r="M682" s="30">
        <f t="shared" si="55"/>
        <v>0</v>
      </c>
      <c r="N682" s="30">
        <f t="shared" si="51"/>
        <v>0</v>
      </c>
      <c r="O682" s="30">
        <f t="shared" si="53"/>
        <v>0</v>
      </c>
      <c r="P682" s="30">
        <f>IFERROR(IF(Table2[[#This Row],[break]]=0,0,P681+1),1)</f>
        <v>0</v>
      </c>
      <c r="Q682" s="30">
        <f t="shared" si="52"/>
        <v>0</v>
      </c>
      <c r="R682" s="30" t="str">
        <f>TEXT(Table2[[#This Row],[date]],"dd-mmm-yyyy")</f>
        <v>12-Nov-2019</v>
      </c>
    </row>
    <row r="683" spans="1:18" x14ac:dyDescent="0.25">
      <c r="A683" s="27">
        <v>43782</v>
      </c>
      <c r="B683" s="6" t="str">
        <f t="shared" si="54"/>
        <v>13 Wed</v>
      </c>
      <c r="C683" s="6" t="str">
        <f>TEXT(Table2[[#This Row],[date]],"mmm")</f>
        <v>Nov</v>
      </c>
      <c r="D683" s="30">
        <f>YEAR(Table2[[#This Row],[date]])</f>
        <v>2019</v>
      </c>
      <c r="E683" s="30">
        <v>16158</v>
      </c>
      <c r="F683" s="30">
        <v>3.3630555555555639</v>
      </c>
      <c r="G683" s="30">
        <v>10.819940000000001</v>
      </c>
      <c r="H683" s="30">
        <v>3.3630555555555639</v>
      </c>
      <c r="I683" s="30">
        <v>2.492777777777786</v>
      </c>
      <c r="J683" s="30">
        <v>10.1165</v>
      </c>
      <c r="K683" s="30">
        <f>Table2[[#This Row],[km]]/Table2[[#This Row],[steps]]*1000*3.28084</f>
        <v>2.1969607593514051</v>
      </c>
      <c r="L683" s="31">
        <f>IF(Table2[[#This Row],[km_walking]]&gt;3,Table2[[#This Row],[km_walking]]/Table2[[#This Row],[hours_walking]],"")</f>
        <v>4.0583240472475905</v>
      </c>
      <c r="M683" s="30">
        <f t="shared" si="55"/>
        <v>1</v>
      </c>
      <c r="N683" s="30">
        <f t="shared" si="51"/>
        <v>0</v>
      </c>
      <c r="O683" s="30">
        <f t="shared" si="53"/>
        <v>0</v>
      </c>
      <c r="P683" s="30">
        <f>IFERROR(IF(Table2[[#This Row],[break]]=0,0,P682+1),1)</f>
        <v>0</v>
      </c>
      <c r="Q683" s="30">
        <f t="shared" si="52"/>
        <v>0</v>
      </c>
      <c r="R683" s="30" t="str">
        <f>TEXT(Table2[[#This Row],[date]],"dd-mmm-yyyy")</f>
        <v>13-Nov-2019</v>
      </c>
    </row>
    <row r="684" spans="1:18" x14ac:dyDescent="0.25">
      <c r="A684" s="27">
        <v>43783</v>
      </c>
      <c r="B684" s="6" t="str">
        <f t="shared" si="54"/>
        <v>14 Thu</v>
      </c>
      <c r="C684" s="6" t="str">
        <f>TEXT(Table2[[#This Row],[date]],"mmm")</f>
        <v>Nov</v>
      </c>
      <c r="D684" s="30">
        <f>YEAR(Table2[[#This Row],[date]])</f>
        <v>2019</v>
      </c>
      <c r="E684" s="30">
        <v>14377</v>
      </c>
      <c r="F684" s="30">
        <v>3.6147222222222228</v>
      </c>
      <c r="G684" s="30">
        <v>9.3320439999999962</v>
      </c>
      <c r="H684" s="30">
        <v>3.6147222222222228</v>
      </c>
      <c r="I684" s="30">
        <v>2.2902777777777779</v>
      </c>
      <c r="J684" s="30">
        <v>7.126404</v>
      </c>
      <c r="K684" s="30">
        <f>Table2[[#This Row],[km]]/Table2[[#This Row],[steps]]*1000*3.28084</f>
        <v>2.1295780230201005</v>
      </c>
      <c r="L684" s="31">
        <f>IF(Table2[[#This Row],[km_walking]]&gt;3,Table2[[#This Row],[km_walking]]/Table2[[#This Row],[hours_walking]],"")</f>
        <v>3.1115893753790176</v>
      </c>
      <c r="M684" s="30">
        <f t="shared" si="55"/>
        <v>1</v>
      </c>
      <c r="N684" s="30">
        <f t="shared" si="51"/>
        <v>0</v>
      </c>
      <c r="O684" s="30">
        <f t="shared" si="53"/>
        <v>0</v>
      </c>
      <c r="P684" s="30">
        <f>IFERROR(IF(Table2[[#This Row],[break]]=0,0,P683+1),1)</f>
        <v>0</v>
      </c>
      <c r="Q684" s="30">
        <f t="shared" si="52"/>
        <v>0</v>
      </c>
      <c r="R684" s="30" t="str">
        <f>TEXT(Table2[[#This Row],[date]],"dd-mmm-yyyy")</f>
        <v>14-Nov-2019</v>
      </c>
    </row>
    <row r="685" spans="1:18" x14ac:dyDescent="0.25">
      <c r="A685" s="27">
        <v>43784</v>
      </c>
      <c r="B685" s="6" t="str">
        <f t="shared" si="54"/>
        <v>15 Fri</v>
      </c>
      <c r="C685" s="6" t="str">
        <f>TEXT(Table2[[#This Row],[date]],"mmm")</f>
        <v>Nov</v>
      </c>
      <c r="D685" s="30">
        <f>YEAR(Table2[[#This Row],[date]])</f>
        <v>2019</v>
      </c>
      <c r="E685" s="30">
        <v>22636</v>
      </c>
      <c r="F685" s="30">
        <v>6.1419444444444711</v>
      </c>
      <c r="G685" s="30">
        <v>15.80373175000001</v>
      </c>
      <c r="H685" s="30">
        <v>6.1419444444444711</v>
      </c>
      <c r="I685" s="30">
        <v>2.983888888888893</v>
      </c>
      <c r="J685" s="30">
        <v>11.543578480000001</v>
      </c>
      <c r="K685" s="30">
        <f>Table2[[#This Row],[km]]/Table2[[#This Row],[steps]]*1000*3.28084</f>
        <v>2.2905776318550113</v>
      </c>
      <c r="L685" s="31">
        <f>IF(Table2[[#This Row],[km_walking]]&gt;3,Table2[[#This Row],[km_walking]]/Table2[[#This Row],[hours_walking]],"")</f>
        <v>3.868635498789792</v>
      </c>
      <c r="M685" s="30">
        <f t="shared" si="55"/>
        <v>1</v>
      </c>
      <c r="N685" s="30">
        <f t="shared" si="51"/>
        <v>1</v>
      </c>
      <c r="O685" s="30">
        <f t="shared" si="53"/>
        <v>0</v>
      </c>
      <c r="P685" s="30">
        <f>IFERROR(IF(Table2[[#This Row],[break]]=0,0,P684+1),1)</f>
        <v>0</v>
      </c>
      <c r="Q685" s="30">
        <f t="shared" si="52"/>
        <v>0</v>
      </c>
      <c r="R685" s="30" t="str">
        <f>TEXT(Table2[[#This Row],[date]],"dd-mmm-yyyy")</f>
        <v>15-Nov-2019</v>
      </c>
    </row>
    <row r="686" spans="1:18" x14ac:dyDescent="0.25">
      <c r="A686" s="27">
        <v>43785</v>
      </c>
      <c r="B686" s="6" t="str">
        <f t="shared" si="54"/>
        <v>16 Sat</v>
      </c>
      <c r="C686" s="6" t="str">
        <f>TEXT(Table2[[#This Row],[date]],"mmm")</f>
        <v>Nov</v>
      </c>
      <c r="D686" s="30">
        <f>YEAR(Table2[[#This Row],[date]])</f>
        <v>2019</v>
      </c>
      <c r="E686" s="30">
        <v>17284</v>
      </c>
      <c r="F686" s="30">
        <v>4.9152777777777912</v>
      </c>
      <c r="G686" s="30">
        <v>10.96005225</v>
      </c>
      <c r="H686" s="30">
        <v>4.9152777777777912</v>
      </c>
      <c r="I686" s="30">
        <v>2.3183333333333329</v>
      </c>
      <c r="J686" s="30">
        <v>7.3739715700000019</v>
      </c>
      <c r="K686" s="30">
        <f>Table2[[#This Row],[km]]/Table2[[#This Row],[steps]]*1000*3.28084</f>
        <v>2.0804314871493865</v>
      </c>
      <c r="L686" s="31">
        <f>IF(Table2[[#This Row],[km_walking]]&gt;3,Table2[[#This Row],[km_walking]]/Table2[[#This Row],[hours_walking]],"")</f>
        <v>3.1807210222861264</v>
      </c>
      <c r="M686" s="30">
        <f t="shared" si="55"/>
        <v>1</v>
      </c>
      <c r="N686" s="30">
        <f t="shared" si="51"/>
        <v>0</v>
      </c>
      <c r="O686" s="30">
        <f t="shared" si="53"/>
        <v>0</v>
      </c>
      <c r="P686" s="30">
        <f>IFERROR(IF(Table2[[#This Row],[break]]=0,0,P685+1),1)</f>
        <v>0</v>
      </c>
      <c r="Q686" s="30">
        <f t="shared" si="52"/>
        <v>0</v>
      </c>
      <c r="R686" s="30" t="str">
        <f>TEXT(Table2[[#This Row],[date]],"dd-mmm-yyyy")</f>
        <v>16-Nov-2019</v>
      </c>
    </row>
    <row r="687" spans="1:18" x14ac:dyDescent="0.25">
      <c r="A687" s="27">
        <v>43786</v>
      </c>
      <c r="B687" s="6" t="str">
        <f t="shared" si="54"/>
        <v>17 Sun</v>
      </c>
      <c r="C687" s="6" t="str">
        <f>TEXT(Table2[[#This Row],[date]],"mmm")</f>
        <v>Nov</v>
      </c>
      <c r="D687" s="30">
        <f>YEAR(Table2[[#This Row],[date]])</f>
        <v>2019</v>
      </c>
      <c r="E687" s="30">
        <v>12690</v>
      </c>
      <c r="F687" s="30">
        <v>4.1336111111111196</v>
      </c>
      <c r="G687" s="30">
        <v>8.0924689999999995</v>
      </c>
      <c r="H687" s="30">
        <v>4.1336111111111196</v>
      </c>
      <c r="I687" s="30">
        <v>1.6174999999999999</v>
      </c>
      <c r="J687" s="30">
        <v>5.2062290000000004</v>
      </c>
      <c r="K687" s="30">
        <f>Table2[[#This Row],[km]]/Table2[[#This Row],[steps]]*1000*3.28084</f>
        <v>2.0922061460961383</v>
      </c>
      <c r="L687" s="31">
        <f>IF(Table2[[#This Row],[km_walking]]&gt;3,Table2[[#This Row],[km_walking]]/Table2[[#This Row],[hours_walking]],"")</f>
        <v>3.2186887171561054</v>
      </c>
      <c r="M687" s="30">
        <f t="shared" si="55"/>
        <v>1</v>
      </c>
      <c r="N687" s="30">
        <f t="shared" si="51"/>
        <v>0</v>
      </c>
      <c r="O687" s="30">
        <f t="shared" si="53"/>
        <v>0</v>
      </c>
      <c r="P687" s="30">
        <f>IFERROR(IF(Table2[[#This Row],[break]]=0,0,P686+1),1)</f>
        <v>0</v>
      </c>
      <c r="Q687" s="30">
        <f t="shared" si="52"/>
        <v>0</v>
      </c>
      <c r="R687" s="30" t="str">
        <f>TEXT(Table2[[#This Row],[date]],"dd-mmm-yyyy")</f>
        <v>17-Nov-2019</v>
      </c>
    </row>
    <row r="688" spans="1:18" x14ac:dyDescent="0.25">
      <c r="A688" s="27">
        <v>43787</v>
      </c>
      <c r="B688" s="6" t="str">
        <f t="shared" si="54"/>
        <v>18 Mon</v>
      </c>
      <c r="C688" s="6" t="str">
        <f>TEXT(Table2[[#This Row],[date]],"mmm")</f>
        <v>Nov</v>
      </c>
      <c r="D688" s="30">
        <f>YEAR(Table2[[#This Row],[date]])</f>
        <v>2019</v>
      </c>
      <c r="E688" s="30">
        <v>12058</v>
      </c>
      <c r="F688" s="30">
        <v>3.530833333333335</v>
      </c>
      <c r="G688" s="30">
        <v>8.3145589999999991</v>
      </c>
      <c r="H688" s="30">
        <v>3.530833333333335</v>
      </c>
      <c r="I688" s="30">
        <v>1.516111111111111</v>
      </c>
      <c r="J688" s="30">
        <v>5.508629</v>
      </c>
      <c r="K688" s="30">
        <f>Table2[[#This Row],[km]]/Table2[[#This Row],[steps]]*1000*3.28084</f>
        <v>2.2622937261204177</v>
      </c>
      <c r="L688" s="31">
        <f>IF(Table2[[#This Row],[km_walking]]&gt;3,Table2[[#This Row],[km_walking]]/Table2[[#This Row],[hours_walking]],"")</f>
        <v>3.6333939904727011</v>
      </c>
      <c r="M688" s="30">
        <f t="shared" si="55"/>
        <v>1</v>
      </c>
      <c r="N688" s="30">
        <f t="shared" si="51"/>
        <v>0</v>
      </c>
      <c r="O688" s="30">
        <f t="shared" si="53"/>
        <v>0</v>
      </c>
      <c r="P688" s="30">
        <f>IFERROR(IF(Table2[[#This Row],[break]]=0,0,P687+1),1)</f>
        <v>0</v>
      </c>
      <c r="Q688" s="30">
        <f t="shared" si="52"/>
        <v>0</v>
      </c>
      <c r="R688" s="30" t="str">
        <f>TEXT(Table2[[#This Row],[date]],"dd-mmm-yyyy")</f>
        <v>18-Nov-2019</v>
      </c>
    </row>
    <row r="689" spans="1:18" x14ac:dyDescent="0.25">
      <c r="A689" s="27">
        <v>43788</v>
      </c>
      <c r="B689" s="6" t="str">
        <f t="shared" si="54"/>
        <v>19 Tue</v>
      </c>
      <c r="C689" s="6" t="str">
        <f>TEXT(Table2[[#This Row],[date]],"mmm")</f>
        <v>Nov</v>
      </c>
      <c r="D689" s="30">
        <f>YEAR(Table2[[#This Row],[date]])</f>
        <v>2019</v>
      </c>
      <c r="E689" s="30">
        <v>10326</v>
      </c>
      <c r="F689" s="30">
        <v>3.0433333333333339</v>
      </c>
      <c r="G689" s="30">
        <v>6.6382499999999984</v>
      </c>
      <c r="H689" s="30">
        <v>3.0433333333333339</v>
      </c>
      <c r="I689" s="30">
        <v>1.170277777777778</v>
      </c>
      <c r="J689" s="30">
        <v>3.94591</v>
      </c>
      <c r="K689" s="30">
        <f>Table2[[#This Row],[km]]/Table2[[#This Row],[steps]]*1000*3.28084</f>
        <v>2.1091454706565944</v>
      </c>
      <c r="L689" s="31">
        <f>IF(Table2[[#This Row],[km_walking]]&gt;3,Table2[[#This Row],[km_walking]]/Table2[[#This Row],[hours_walking]],"")</f>
        <v>3.37177213387135</v>
      </c>
      <c r="M689" s="30">
        <f t="shared" si="55"/>
        <v>1</v>
      </c>
      <c r="N689" s="30">
        <f t="shared" si="51"/>
        <v>0</v>
      </c>
      <c r="O689" s="30">
        <f t="shared" si="53"/>
        <v>0</v>
      </c>
      <c r="P689" s="30">
        <f>IFERROR(IF(Table2[[#This Row],[break]]=0,0,P688+1),1)</f>
        <v>0</v>
      </c>
      <c r="Q689" s="30">
        <f t="shared" si="52"/>
        <v>0</v>
      </c>
      <c r="R689" s="30" t="str">
        <f>TEXT(Table2[[#This Row],[date]],"dd-mmm-yyyy")</f>
        <v>19-Nov-2019</v>
      </c>
    </row>
    <row r="690" spans="1:18" x14ac:dyDescent="0.25">
      <c r="A690" s="27">
        <v>43789</v>
      </c>
      <c r="B690" s="6" t="str">
        <f t="shared" si="54"/>
        <v>20 Wed</v>
      </c>
      <c r="C690" s="6" t="str">
        <f>TEXT(Table2[[#This Row],[date]],"mmm")</f>
        <v>Nov</v>
      </c>
      <c r="D690" s="30">
        <f>YEAR(Table2[[#This Row],[date]])</f>
        <v>2019</v>
      </c>
      <c r="E690" s="30">
        <v>14039</v>
      </c>
      <c r="F690" s="30">
        <v>3.9975000000000001</v>
      </c>
      <c r="G690" s="30">
        <v>9.1465088600000026</v>
      </c>
      <c r="H690" s="30">
        <v>3.996944444444444</v>
      </c>
      <c r="I690" s="30">
        <v>2.0252777777777782</v>
      </c>
      <c r="J690" s="30">
        <v>6.9264257100000002</v>
      </c>
      <c r="K690" s="30">
        <f>Table2[[#This Row],[km]]/Table2[[#This Row],[steps]]*1000*3.28084</f>
        <v>2.1374907136008554</v>
      </c>
      <c r="L690" s="31">
        <f>IF(Table2[[#This Row],[km_walking]]&gt;3,Table2[[#This Row],[km_walking]]/Table2[[#This Row],[hours_walking]],"")</f>
        <v>3.4199880065834587</v>
      </c>
      <c r="M690" s="30">
        <f t="shared" si="55"/>
        <v>1</v>
      </c>
      <c r="N690" s="30">
        <f t="shared" si="51"/>
        <v>0</v>
      </c>
      <c r="O690" s="30">
        <f t="shared" si="53"/>
        <v>0</v>
      </c>
      <c r="P690" s="30">
        <f>IFERROR(IF(Table2[[#This Row],[break]]=0,0,P689+1),1)</f>
        <v>0</v>
      </c>
      <c r="Q690" s="30">
        <f t="shared" si="52"/>
        <v>0</v>
      </c>
      <c r="R690" s="30" t="str">
        <f>TEXT(Table2[[#This Row],[date]],"dd-mmm-yyyy")</f>
        <v>20-Nov-2019</v>
      </c>
    </row>
    <row r="691" spans="1:18" x14ac:dyDescent="0.25">
      <c r="A691" s="27">
        <v>43790</v>
      </c>
      <c r="B691" s="6" t="str">
        <f t="shared" si="54"/>
        <v>21 Thu</v>
      </c>
      <c r="C691" s="6" t="str">
        <f>TEXT(Table2[[#This Row],[date]],"mmm")</f>
        <v>Nov</v>
      </c>
      <c r="D691" s="30">
        <f>YEAR(Table2[[#This Row],[date]])</f>
        <v>2019</v>
      </c>
      <c r="E691" s="30">
        <v>13295</v>
      </c>
      <c r="F691" s="30">
        <v>4.3336111111111109</v>
      </c>
      <c r="G691" s="30">
        <v>8.5106200000000012</v>
      </c>
      <c r="H691" s="30">
        <v>4.3336111111111109</v>
      </c>
      <c r="I691" s="30">
        <v>1.769444444444445</v>
      </c>
      <c r="J691" s="30">
        <v>5.5033799999999999</v>
      </c>
      <c r="K691" s="30">
        <f>Table2[[#This Row],[km]]/Table2[[#This Row],[steps]]*1000*3.28084</f>
        <v>2.100186725896954</v>
      </c>
      <c r="L691" s="31">
        <f>IF(Table2[[#This Row],[km_walking]]&gt;3,Table2[[#This Row],[km_walking]]/Table2[[#This Row],[hours_walking]],"")</f>
        <v>3.1102304552590256</v>
      </c>
      <c r="M691" s="30">
        <f t="shared" si="55"/>
        <v>1</v>
      </c>
      <c r="N691" s="30">
        <f t="shared" si="51"/>
        <v>0</v>
      </c>
      <c r="O691" s="30">
        <f t="shared" si="53"/>
        <v>0</v>
      </c>
      <c r="P691" s="30">
        <f>IFERROR(IF(Table2[[#This Row],[break]]=0,0,P690+1),1)</f>
        <v>0</v>
      </c>
      <c r="Q691" s="30">
        <f t="shared" si="52"/>
        <v>0</v>
      </c>
      <c r="R691" s="30" t="str">
        <f>TEXT(Table2[[#This Row],[date]],"dd-mmm-yyyy")</f>
        <v>21-Nov-2019</v>
      </c>
    </row>
    <row r="692" spans="1:18" x14ac:dyDescent="0.25">
      <c r="A692" s="27">
        <v>43791</v>
      </c>
      <c r="B692" s="6" t="str">
        <f t="shared" si="54"/>
        <v>22 Fri</v>
      </c>
      <c r="C692" s="6" t="str">
        <f>TEXT(Table2[[#This Row],[date]],"mmm")</f>
        <v>Nov</v>
      </c>
      <c r="D692" s="30">
        <f>YEAR(Table2[[#This Row],[date]])</f>
        <v>2019</v>
      </c>
      <c r="E692" s="30">
        <v>10448</v>
      </c>
      <c r="F692" s="30">
        <v>3.1216666666666719</v>
      </c>
      <c r="G692" s="30">
        <v>6.8832905199999983</v>
      </c>
      <c r="H692" s="30">
        <v>3.1216666666666719</v>
      </c>
      <c r="I692" s="30">
        <v>1.299166666666667</v>
      </c>
      <c r="J692" s="30">
        <v>4.5607255200000001</v>
      </c>
      <c r="K692" s="30">
        <f>Table2[[#This Row],[km]]/Table2[[#This Row],[steps]]*1000*3.28084</f>
        <v>2.1614639040617147</v>
      </c>
      <c r="L692" s="31">
        <f>IF(Table2[[#This Row],[km_walking]]&gt;3,Table2[[#This Row],[km_walking]]/Table2[[#This Row],[hours_walking]],"")</f>
        <v>3.5105007209749832</v>
      </c>
      <c r="M692" s="30">
        <f t="shared" si="55"/>
        <v>1</v>
      </c>
      <c r="N692" s="30">
        <f t="shared" si="51"/>
        <v>0</v>
      </c>
      <c r="O692" s="30">
        <f t="shared" si="53"/>
        <v>0</v>
      </c>
      <c r="P692" s="30">
        <f>IFERROR(IF(Table2[[#This Row],[break]]=0,0,P691+1),1)</f>
        <v>0</v>
      </c>
      <c r="Q692" s="30">
        <f t="shared" si="52"/>
        <v>0</v>
      </c>
      <c r="R692" s="30" t="str">
        <f>TEXT(Table2[[#This Row],[date]],"dd-mmm-yyyy")</f>
        <v>22-Nov-2019</v>
      </c>
    </row>
    <row r="693" spans="1:18" x14ac:dyDescent="0.25">
      <c r="A693" s="27">
        <v>43792</v>
      </c>
      <c r="B693" s="6" t="str">
        <f t="shared" si="54"/>
        <v>23 Sat</v>
      </c>
      <c r="C693" s="6" t="str">
        <f>TEXT(Table2[[#This Row],[date]],"mmm")</f>
        <v>Nov</v>
      </c>
      <c r="D693" s="30">
        <f>YEAR(Table2[[#This Row],[date]])</f>
        <v>2019</v>
      </c>
      <c r="E693" s="30">
        <v>10105</v>
      </c>
      <c r="F693" s="30">
        <v>3.5625000000000329</v>
      </c>
      <c r="G693" s="30">
        <v>6.6231060000000062</v>
      </c>
      <c r="H693" s="30">
        <v>3.5625000000000329</v>
      </c>
      <c r="I693" s="30">
        <v>1.172777777777777</v>
      </c>
      <c r="J693" s="30">
        <v>4.3984100000000028</v>
      </c>
      <c r="K693" s="30">
        <f>Table2[[#This Row],[km]]/Table2[[#This Row],[steps]]*1000*3.28084</f>
        <v>2.150356367049977</v>
      </c>
      <c r="L693" s="31">
        <f>IF(Table2[[#This Row],[km_walking]]&gt;3,Table2[[#This Row],[km_walking]]/Table2[[#This Row],[hours_walking]],"")</f>
        <v>3.7504206537186215</v>
      </c>
      <c r="M693" s="30">
        <f t="shared" si="55"/>
        <v>1</v>
      </c>
      <c r="N693" s="30">
        <f t="shared" si="51"/>
        <v>0</v>
      </c>
      <c r="O693" s="30">
        <f t="shared" si="53"/>
        <v>0</v>
      </c>
      <c r="P693" s="30">
        <f>IFERROR(IF(Table2[[#This Row],[break]]=0,0,P692+1),1)</f>
        <v>0</v>
      </c>
      <c r="Q693" s="30">
        <f t="shared" si="52"/>
        <v>0</v>
      </c>
      <c r="R693" s="30" t="str">
        <f>TEXT(Table2[[#This Row],[date]],"dd-mmm-yyyy")</f>
        <v>23-Nov-2019</v>
      </c>
    </row>
    <row r="694" spans="1:18" x14ac:dyDescent="0.25">
      <c r="A694" s="27">
        <v>43793</v>
      </c>
      <c r="B694" s="6" t="str">
        <f t="shared" si="54"/>
        <v>24 Sun</v>
      </c>
      <c r="C694" s="6" t="str">
        <f>TEXT(Table2[[#This Row],[date]],"mmm")</f>
        <v>Nov</v>
      </c>
      <c r="D694" s="30">
        <f>YEAR(Table2[[#This Row],[date]])</f>
        <v>2019</v>
      </c>
      <c r="E694" s="30">
        <v>6212</v>
      </c>
      <c r="F694" s="30">
        <v>3.1580555555555549</v>
      </c>
      <c r="G694" s="30">
        <v>4.0257983000000008</v>
      </c>
      <c r="H694" s="30">
        <v>3.1580555555555549</v>
      </c>
      <c r="I694" s="30">
        <v>0.29194444444444451</v>
      </c>
      <c r="J694" s="30">
        <v>0.93827000000000005</v>
      </c>
      <c r="K694" s="30">
        <f>Table2[[#This Row],[km]]/Table2[[#This Row],[steps]]*1000*3.28084</f>
        <v>2.1262073558551196</v>
      </c>
      <c r="L694" s="31" t="str">
        <f>IF(Table2[[#This Row],[km_walking]]&gt;3,Table2[[#This Row],[km_walking]]/Table2[[#This Row],[hours_walking]],"")</f>
        <v/>
      </c>
      <c r="M694" s="30">
        <f t="shared" si="55"/>
        <v>0</v>
      </c>
      <c r="N694" s="30">
        <f t="shared" si="51"/>
        <v>0</v>
      </c>
      <c r="O694" s="30">
        <f t="shared" si="53"/>
        <v>0</v>
      </c>
      <c r="P694" s="30">
        <f>IFERROR(IF(Table2[[#This Row],[break]]=0,0,P693+1),1)</f>
        <v>0</v>
      </c>
      <c r="Q694" s="30">
        <f t="shared" si="52"/>
        <v>0</v>
      </c>
      <c r="R694" s="30" t="str">
        <f>TEXT(Table2[[#This Row],[date]],"dd-mmm-yyyy")</f>
        <v>24-Nov-2019</v>
      </c>
    </row>
    <row r="695" spans="1:18" x14ac:dyDescent="0.25">
      <c r="A695" s="27">
        <v>43794</v>
      </c>
      <c r="B695" s="6" t="str">
        <f t="shared" si="54"/>
        <v>25 Mon</v>
      </c>
      <c r="C695" s="6" t="str">
        <f>TEXT(Table2[[#This Row],[date]],"mmm")</f>
        <v>Nov</v>
      </c>
      <c r="D695" s="30">
        <f>YEAR(Table2[[#This Row],[date]])</f>
        <v>2019</v>
      </c>
      <c r="E695" s="30">
        <v>10653</v>
      </c>
      <c r="F695" s="30">
        <v>3.1180555555555571</v>
      </c>
      <c r="G695" s="30">
        <v>7.198861</v>
      </c>
      <c r="H695" s="30">
        <v>3.1180555555555571</v>
      </c>
      <c r="I695" s="30">
        <v>1.5013888888888891</v>
      </c>
      <c r="J695" s="30">
        <v>5.7764860000000002</v>
      </c>
      <c r="K695" s="30">
        <f>Table2[[#This Row],[km]]/Table2[[#This Row],[steps]]*1000*3.28084</f>
        <v>2.2170572724340563</v>
      </c>
      <c r="L695" s="31">
        <f>IF(Table2[[#This Row],[km_walking]]&gt;3,Table2[[#This Row],[km_walking]]/Table2[[#This Row],[hours_walking]],"")</f>
        <v>3.8474282331174834</v>
      </c>
      <c r="M695" s="30">
        <f t="shared" si="55"/>
        <v>1</v>
      </c>
      <c r="N695" s="30">
        <f t="shared" si="51"/>
        <v>0</v>
      </c>
      <c r="O695" s="30">
        <f t="shared" si="53"/>
        <v>0</v>
      </c>
      <c r="P695" s="30">
        <f>IFERROR(IF(Table2[[#This Row],[break]]=0,0,P694+1),1)</f>
        <v>0</v>
      </c>
      <c r="Q695" s="30">
        <f t="shared" si="52"/>
        <v>0</v>
      </c>
      <c r="R695" s="30" t="str">
        <f>TEXT(Table2[[#This Row],[date]],"dd-mmm-yyyy")</f>
        <v>25-Nov-2019</v>
      </c>
    </row>
    <row r="696" spans="1:18" x14ac:dyDescent="0.25">
      <c r="A696" s="27">
        <v>43795</v>
      </c>
      <c r="B696" s="6" t="str">
        <f t="shared" si="54"/>
        <v>26 Tue</v>
      </c>
      <c r="C696" s="6" t="str">
        <f>TEXT(Table2[[#This Row],[date]],"mmm")</f>
        <v>Nov</v>
      </c>
      <c r="D696" s="30">
        <f>YEAR(Table2[[#This Row],[date]])</f>
        <v>2019</v>
      </c>
      <c r="E696" s="30">
        <v>8450</v>
      </c>
      <c r="F696" s="30">
        <v>2.9102777777778002</v>
      </c>
      <c r="G696" s="30">
        <v>5.8090999999999946</v>
      </c>
      <c r="H696" s="30">
        <v>2.9102777777778002</v>
      </c>
      <c r="I696" s="30">
        <v>1.0425</v>
      </c>
      <c r="J696" s="30">
        <v>4.4154800000000014</v>
      </c>
      <c r="K696" s="30">
        <f>Table2[[#This Row],[km]]/Table2[[#This Row],[steps]]*1000*3.28084</f>
        <v>2.2554707271005894</v>
      </c>
      <c r="L696" s="31">
        <f>IF(Table2[[#This Row],[km_walking]]&gt;3,Table2[[#This Row],[km_walking]]/Table2[[#This Row],[hours_walking]],"")</f>
        <v>4.2354724220623519</v>
      </c>
      <c r="M696" s="30">
        <f t="shared" si="55"/>
        <v>0</v>
      </c>
      <c r="N696" s="30">
        <f t="shared" si="51"/>
        <v>0</v>
      </c>
      <c r="O696" s="30">
        <f t="shared" si="53"/>
        <v>0</v>
      </c>
      <c r="P696" s="30">
        <f>IFERROR(IF(Table2[[#This Row],[break]]=0,0,P695+1),1)</f>
        <v>0</v>
      </c>
      <c r="Q696" s="30">
        <f t="shared" si="52"/>
        <v>0</v>
      </c>
      <c r="R696" s="30" t="str">
        <f>TEXT(Table2[[#This Row],[date]],"dd-mmm-yyyy")</f>
        <v>26-Nov-2019</v>
      </c>
    </row>
    <row r="697" spans="1:18" x14ac:dyDescent="0.25">
      <c r="A697" s="27">
        <v>43796</v>
      </c>
      <c r="B697" s="6" t="str">
        <f t="shared" si="54"/>
        <v>27 Wed</v>
      </c>
      <c r="C697" s="6" t="str">
        <f>TEXT(Table2[[#This Row],[date]],"mmm")</f>
        <v>Nov</v>
      </c>
      <c r="D697" s="30">
        <f>YEAR(Table2[[#This Row],[date]])</f>
        <v>2019</v>
      </c>
      <c r="E697" s="30">
        <v>10645</v>
      </c>
      <c r="F697" s="30">
        <v>4.4972222222222422</v>
      </c>
      <c r="G697" s="30">
        <v>6.9112639999999983</v>
      </c>
      <c r="H697" s="30">
        <v>4.4972222222222422</v>
      </c>
      <c r="I697" s="30">
        <v>1.1405555555555551</v>
      </c>
      <c r="J697" s="30">
        <v>4.1078040000000016</v>
      </c>
      <c r="K697" s="30">
        <f>Table2[[#This Row],[km]]/Table2[[#This Row],[steps]]*1000*3.28084</f>
        <v>2.1300846765392198</v>
      </c>
      <c r="L697" s="31">
        <f>IF(Table2[[#This Row],[km_walking]]&gt;3,Table2[[#This Row],[km_walking]]/Table2[[#This Row],[hours_walking]],"")</f>
        <v>3.6015816853385316</v>
      </c>
      <c r="M697" s="30">
        <f t="shared" si="55"/>
        <v>1</v>
      </c>
      <c r="N697" s="30">
        <f t="shared" si="51"/>
        <v>0</v>
      </c>
      <c r="O697" s="30">
        <f t="shared" si="53"/>
        <v>0</v>
      </c>
      <c r="P697" s="30">
        <f>IFERROR(IF(Table2[[#This Row],[break]]=0,0,P696+1),1)</f>
        <v>0</v>
      </c>
      <c r="Q697" s="30">
        <f t="shared" si="52"/>
        <v>0</v>
      </c>
      <c r="R697" s="30" t="str">
        <f>TEXT(Table2[[#This Row],[date]],"dd-mmm-yyyy")</f>
        <v>27-Nov-2019</v>
      </c>
    </row>
    <row r="698" spans="1:18" x14ac:dyDescent="0.25">
      <c r="A698" s="27">
        <v>43797</v>
      </c>
      <c r="B698" s="6" t="str">
        <f t="shared" si="54"/>
        <v>28 Thu</v>
      </c>
      <c r="C698" s="6" t="str">
        <f>TEXT(Table2[[#This Row],[date]],"mmm")</f>
        <v>Nov</v>
      </c>
      <c r="D698" s="30">
        <f>YEAR(Table2[[#This Row],[date]])</f>
        <v>2019</v>
      </c>
      <c r="E698" s="30">
        <v>12395</v>
      </c>
      <c r="F698" s="30">
        <v>4.096944444444456</v>
      </c>
      <c r="G698" s="30">
        <v>8.4290933100000043</v>
      </c>
      <c r="H698" s="30">
        <v>4.096944444444456</v>
      </c>
      <c r="I698" s="30">
        <v>1.7622222222222219</v>
      </c>
      <c r="J698" s="30">
        <v>6.9339933100000017</v>
      </c>
      <c r="K698" s="30">
        <f>Table2[[#This Row],[km]]/Table2[[#This Row],[steps]]*1000*3.28084</f>
        <v>2.231101774520404</v>
      </c>
      <c r="L698" s="31">
        <f>IF(Table2[[#This Row],[km_walking]]&gt;3,Table2[[#This Row],[km_walking]]/Table2[[#This Row],[hours_walking]],"")</f>
        <v>3.9348007433795731</v>
      </c>
      <c r="M698" s="30">
        <f t="shared" si="55"/>
        <v>1</v>
      </c>
      <c r="N698" s="30">
        <f t="shared" si="51"/>
        <v>0</v>
      </c>
      <c r="O698" s="30">
        <f t="shared" si="53"/>
        <v>0</v>
      </c>
      <c r="P698" s="30">
        <f>IFERROR(IF(Table2[[#This Row],[break]]=0,0,P697+1),1)</f>
        <v>0</v>
      </c>
      <c r="Q698" s="30">
        <f t="shared" si="52"/>
        <v>0</v>
      </c>
      <c r="R698" s="30" t="str">
        <f>TEXT(Table2[[#This Row],[date]],"dd-mmm-yyyy")</f>
        <v>28-Nov-2019</v>
      </c>
    </row>
    <row r="699" spans="1:18" x14ac:dyDescent="0.25">
      <c r="A699" s="27">
        <v>43798</v>
      </c>
      <c r="B699" s="6" t="str">
        <f t="shared" si="54"/>
        <v>29 Fri</v>
      </c>
      <c r="C699" s="6" t="str">
        <f>TEXT(Table2[[#This Row],[date]],"mmm")</f>
        <v>Nov</v>
      </c>
      <c r="D699" s="30">
        <f>YEAR(Table2[[#This Row],[date]])</f>
        <v>2019</v>
      </c>
      <c r="E699" s="30">
        <v>5037</v>
      </c>
      <c r="F699" s="30">
        <v>3.552777777777778</v>
      </c>
      <c r="G699" s="30">
        <v>3.1961499999999998</v>
      </c>
      <c r="H699" s="30">
        <v>3.552777777777778</v>
      </c>
      <c r="I699" s="30">
        <v>0.34694444444444439</v>
      </c>
      <c r="J699" s="30">
        <v>1.0425899999999999</v>
      </c>
      <c r="K699" s="30">
        <f>Table2[[#This Row],[km]]/Table2[[#This Row],[steps]]*1000*3.28084</f>
        <v>2.0818059888822713</v>
      </c>
      <c r="L699" s="31" t="str">
        <f>IF(Table2[[#This Row],[km_walking]]&gt;3,Table2[[#This Row],[km_walking]]/Table2[[#This Row],[hours_walking]],"")</f>
        <v/>
      </c>
      <c r="M699" s="30">
        <f t="shared" si="55"/>
        <v>0</v>
      </c>
      <c r="N699" s="30">
        <f t="shared" si="51"/>
        <v>0</v>
      </c>
      <c r="O699" s="30">
        <f t="shared" si="53"/>
        <v>0</v>
      </c>
      <c r="P699" s="30">
        <f>IFERROR(IF(Table2[[#This Row],[break]]=0,0,P698+1),1)</f>
        <v>0</v>
      </c>
      <c r="Q699" s="30">
        <f t="shared" si="52"/>
        <v>0</v>
      </c>
      <c r="R699" s="30" t="str">
        <f>TEXT(Table2[[#This Row],[date]],"dd-mmm-yyyy")</f>
        <v>29-Nov-2019</v>
      </c>
    </row>
    <row r="700" spans="1:18" x14ac:dyDescent="0.25">
      <c r="A700" s="27">
        <v>43799</v>
      </c>
      <c r="B700" s="6" t="str">
        <f t="shared" si="54"/>
        <v>30 Sat</v>
      </c>
      <c r="C700" s="6" t="str">
        <f>TEXT(Table2[[#This Row],[date]],"mmm")</f>
        <v>Nov</v>
      </c>
      <c r="D700" s="30">
        <f>YEAR(Table2[[#This Row],[date]])</f>
        <v>2019</v>
      </c>
      <c r="E700" s="30">
        <v>8110</v>
      </c>
      <c r="F700" s="30">
        <v>3.9030555555555559</v>
      </c>
      <c r="G700" s="30">
        <v>5.1445600000000002</v>
      </c>
      <c r="H700" s="30">
        <v>3.9030555555555559</v>
      </c>
      <c r="I700" s="30">
        <v>0.33527777777777779</v>
      </c>
      <c r="J700" s="30">
        <v>1.0666199999999999</v>
      </c>
      <c r="K700" s="30">
        <f>Table2[[#This Row],[km]]/Table2[[#This Row],[steps]]*1000*3.28084</f>
        <v>2.0811933699630085</v>
      </c>
      <c r="L700" s="31" t="str">
        <f>IF(Table2[[#This Row],[km_walking]]&gt;3,Table2[[#This Row],[km_walking]]/Table2[[#This Row],[hours_walking]],"")</f>
        <v/>
      </c>
      <c r="M700" s="30">
        <f t="shared" si="55"/>
        <v>0</v>
      </c>
      <c r="N700" s="30">
        <f t="shared" si="51"/>
        <v>0</v>
      </c>
      <c r="O700" s="30">
        <f t="shared" si="53"/>
        <v>0</v>
      </c>
      <c r="P700" s="30">
        <f>IFERROR(IF(Table2[[#This Row],[break]]=0,0,P699+1),1)</f>
        <v>0</v>
      </c>
      <c r="Q700" s="30">
        <f t="shared" si="52"/>
        <v>0</v>
      </c>
      <c r="R700" s="30" t="str">
        <f>TEXT(Table2[[#This Row],[date]],"dd-mmm-yyyy")</f>
        <v>30-Nov-2019</v>
      </c>
    </row>
    <row r="701" spans="1:18" x14ac:dyDescent="0.25">
      <c r="A701" s="27">
        <v>43800</v>
      </c>
      <c r="B701" s="6" t="str">
        <f t="shared" si="54"/>
        <v>01 Sun</v>
      </c>
      <c r="C701" s="6" t="str">
        <f>TEXT(Table2[[#This Row],[date]],"mmm")</f>
        <v>Dec</v>
      </c>
      <c r="D701" s="30">
        <f>YEAR(Table2[[#This Row],[date]])</f>
        <v>2019</v>
      </c>
      <c r="E701" s="30">
        <v>15199</v>
      </c>
      <c r="F701" s="30">
        <v>4.2400000000000224</v>
      </c>
      <c r="G701" s="30">
        <v>10.02223</v>
      </c>
      <c r="H701" s="30">
        <v>4.1727777777778003</v>
      </c>
      <c r="I701" s="30">
        <v>1.770555555555555</v>
      </c>
      <c r="J701" s="30">
        <v>7.4047999999999936</v>
      </c>
      <c r="K701" s="30">
        <f>Table2[[#This Row],[km]]/Table2[[#This Row],[steps]]*1000*3.28084</f>
        <v>2.163387925074018</v>
      </c>
      <c r="L701" s="31">
        <f>IF(Table2[[#This Row],[km_walking]]&gt;3,Table2[[#This Row],[km_walking]]/Table2[[#This Row],[hours_walking]],"")</f>
        <v>4.1821901474741114</v>
      </c>
      <c r="M701" s="30">
        <f t="shared" si="55"/>
        <v>1</v>
      </c>
      <c r="N701" s="30">
        <f t="shared" si="51"/>
        <v>0</v>
      </c>
      <c r="O701" s="30">
        <f t="shared" si="53"/>
        <v>0</v>
      </c>
      <c r="P701" s="30">
        <f>IFERROR(IF(Table2[[#This Row],[break]]=0,0,P700+1),1)</f>
        <v>0</v>
      </c>
      <c r="Q701" s="30">
        <f t="shared" si="52"/>
        <v>0</v>
      </c>
      <c r="R701" s="30" t="str">
        <f>TEXT(Table2[[#This Row],[date]],"dd-mmm-yyyy")</f>
        <v>01-Dec-2019</v>
      </c>
    </row>
    <row r="702" spans="1:18" x14ac:dyDescent="0.25">
      <c r="A702" s="27">
        <v>43801</v>
      </c>
      <c r="B702" s="6" t="str">
        <f t="shared" si="54"/>
        <v>02 Mon</v>
      </c>
      <c r="C702" s="6" t="str">
        <f>TEXT(Table2[[#This Row],[date]],"mmm")</f>
        <v>Dec</v>
      </c>
      <c r="D702" s="30">
        <f>YEAR(Table2[[#This Row],[date]])</f>
        <v>2019</v>
      </c>
      <c r="E702" s="30">
        <v>7392</v>
      </c>
      <c r="F702" s="30">
        <v>4.1541666666666774</v>
      </c>
      <c r="G702" s="30">
        <v>4.9942479999999989</v>
      </c>
      <c r="H702" s="30">
        <v>4.1541666666666774</v>
      </c>
      <c r="I702" s="30">
        <v>0.51055555555555521</v>
      </c>
      <c r="J702" s="30">
        <v>1.987820000000001</v>
      </c>
      <c r="K702" s="30">
        <f>Table2[[#This Row],[km]]/Table2[[#This Row],[steps]]*1000*3.28084</f>
        <v>2.2166299524242419</v>
      </c>
      <c r="L702" s="31" t="str">
        <f>IF(Table2[[#This Row],[km_walking]]&gt;3,Table2[[#This Row],[km_walking]]/Table2[[#This Row],[hours_walking]],"")</f>
        <v/>
      </c>
      <c r="M702" s="30">
        <f t="shared" si="55"/>
        <v>0</v>
      </c>
      <c r="N702" s="30">
        <f t="shared" si="51"/>
        <v>0</v>
      </c>
      <c r="O702" s="30">
        <f t="shared" si="53"/>
        <v>0</v>
      </c>
      <c r="P702" s="30">
        <f>IFERROR(IF(Table2[[#This Row],[break]]=0,0,P701+1),1)</f>
        <v>0</v>
      </c>
      <c r="Q702" s="30">
        <f t="shared" si="52"/>
        <v>0</v>
      </c>
      <c r="R702" s="30" t="str">
        <f>TEXT(Table2[[#This Row],[date]],"dd-mmm-yyyy")</f>
        <v>02-Dec-2019</v>
      </c>
    </row>
    <row r="703" spans="1:18" x14ac:dyDescent="0.25">
      <c r="A703" s="27">
        <v>43802</v>
      </c>
      <c r="B703" s="6" t="str">
        <f t="shared" si="54"/>
        <v>03 Tue</v>
      </c>
      <c r="C703" s="6" t="str">
        <f>TEXT(Table2[[#This Row],[date]],"mmm")</f>
        <v>Dec</v>
      </c>
      <c r="D703" s="30">
        <f>YEAR(Table2[[#This Row],[date]])</f>
        <v>2019</v>
      </c>
      <c r="E703" s="30">
        <v>15763</v>
      </c>
      <c r="F703" s="30">
        <v>2.9988888888889091</v>
      </c>
      <c r="G703" s="30">
        <v>10.98790000000001</v>
      </c>
      <c r="H703" s="30">
        <v>2.9988888888889091</v>
      </c>
      <c r="I703" s="30">
        <v>2.4002777777777808</v>
      </c>
      <c r="J703" s="30">
        <v>10.44838</v>
      </c>
      <c r="K703" s="30">
        <f>Table2[[#This Row],[km]]/Table2[[#This Row],[steps]]*1000*3.28084</f>
        <v>2.2869721395673435</v>
      </c>
      <c r="L703" s="31">
        <f>IF(Table2[[#This Row],[km_walking]]&gt;3,Table2[[#This Row],[km_walking]]/Table2[[#This Row],[hours_walking]],"")</f>
        <v>4.3529878486286258</v>
      </c>
      <c r="M703" s="30">
        <f t="shared" si="55"/>
        <v>1</v>
      </c>
      <c r="N703" s="30">
        <f t="shared" si="51"/>
        <v>0</v>
      </c>
      <c r="O703" s="30">
        <f t="shared" si="53"/>
        <v>0</v>
      </c>
      <c r="P703" s="30">
        <f>IFERROR(IF(Table2[[#This Row],[break]]=0,0,P702+1),1)</f>
        <v>0</v>
      </c>
      <c r="Q703" s="30">
        <f t="shared" si="52"/>
        <v>0</v>
      </c>
      <c r="R703" s="30" t="str">
        <f>TEXT(Table2[[#This Row],[date]],"dd-mmm-yyyy")</f>
        <v>03-Dec-2019</v>
      </c>
    </row>
    <row r="704" spans="1:18" x14ac:dyDescent="0.25">
      <c r="A704" s="27">
        <v>43803</v>
      </c>
      <c r="B704" s="6" t="str">
        <f t="shared" si="54"/>
        <v>04 Wed</v>
      </c>
      <c r="C704" s="6" t="str">
        <f>TEXT(Table2[[#This Row],[date]],"mmm")</f>
        <v>Dec</v>
      </c>
      <c r="D704" s="30">
        <f>YEAR(Table2[[#This Row],[date]])</f>
        <v>2019</v>
      </c>
      <c r="E704" s="30">
        <v>14730</v>
      </c>
      <c r="F704" s="30">
        <v>4.1863888888888896</v>
      </c>
      <c r="G704" s="30">
        <v>9.8038939999999908</v>
      </c>
      <c r="H704" s="30">
        <v>4.1863888888888896</v>
      </c>
      <c r="I704" s="30">
        <v>1.973611111111111</v>
      </c>
      <c r="J704" s="30">
        <v>7.7122939999999991</v>
      </c>
      <c r="K704" s="30">
        <f>Table2[[#This Row],[km]]/Table2[[#This Row],[steps]]*1000*3.28084</f>
        <v>2.1836393476551237</v>
      </c>
      <c r="L704" s="31">
        <f>IF(Table2[[#This Row],[km_walking]]&gt;3,Table2[[#This Row],[km_walking]]/Table2[[#This Row],[hours_walking]],"")</f>
        <v>3.9077070232230819</v>
      </c>
      <c r="M704" s="30">
        <f t="shared" si="55"/>
        <v>1</v>
      </c>
      <c r="N704" s="30">
        <f t="shared" si="51"/>
        <v>0</v>
      </c>
      <c r="O704" s="30">
        <f t="shared" si="53"/>
        <v>0</v>
      </c>
      <c r="P704" s="30">
        <f>IFERROR(IF(Table2[[#This Row],[break]]=0,0,P703+1),1)</f>
        <v>0</v>
      </c>
      <c r="Q704" s="30">
        <f t="shared" si="52"/>
        <v>0</v>
      </c>
      <c r="R704" s="30" t="str">
        <f>TEXT(Table2[[#This Row],[date]],"dd-mmm-yyyy")</f>
        <v>04-Dec-2019</v>
      </c>
    </row>
    <row r="705" spans="1:18" x14ac:dyDescent="0.25">
      <c r="A705" s="27">
        <v>43804</v>
      </c>
      <c r="B705" s="6" t="str">
        <f t="shared" si="54"/>
        <v>05 Thu</v>
      </c>
      <c r="C705" s="6" t="str">
        <f>TEXT(Table2[[#This Row],[date]],"mmm")</f>
        <v>Dec</v>
      </c>
      <c r="D705" s="30">
        <f>YEAR(Table2[[#This Row],[date]])</f>
        <v>2019</v>
      </c>
      <c r="E705" s="30">
        <v>10564</v>
      </c>
      <c r="F705" s="30">
        <v>3.419166666666686</v>
      </c>
      <c r="G705" s="30">
        <v>7.1008460000000024</v>
      </c>
      <c r="H705" s="30">
        <v>3.419166666666686</v>
      </c>
      <c r="I705" s="30">
        <v>1.2683333333333331</v>
      </c>
      <c r="J705" s="30">
        <v>4.9332459999999996</v>
      </c>
      <c r="K705" s="30">
        <f>Table2[[#This Row],[km]]/Table2[[#This Row],[steps]]*1000*3.28084</f>
        <v>2.2052953039227576</v>
      </c>
      <c r="L705" s="31">
        <f>IF(Table2[[#This Row],[km_walking]]&gt;3,Table2[[#This Row],[km_walking]]/Table2[[#This Row],[hours_walking]],"")</f>
        <v>3.8895500657030229</v>
      </c>
      <c r="M705" s="30">
        <f t="shared" si="55"/>
        <v>1</v>
      </c>
      <c r="N705" s="30">
        <f t="shared" si="51"/>
        <v>0</v>
      </c>
      <c r="O705" s="30">
        <f t="shared" si="53"/>
        <v>0</v>
      </c>
      <c r="P705" s="30">
        <f>IFERROR(IF(Table2[[#This Row],[break]]=0,0,P704+1),1)</f>
        <v>0</v>
      </c>
      <c r="Q705" s="30">
        <f t="shared" si="52"/>
        <v>0</v>
      </c>
      <c r="R705" s="30" t="str">
        <f>TEXT(Table2[[#This Row],[date]],"dd-mmm-yyyy")</f>
        <v>05-Dec-2019</v>
      </c>
    </row>
    <row r="706" spans="1:18" x14ac:dyDescent="0.25">
      <c r="A706" s="27">
        <v>43805</v>
      </c>
      <c r="B706" s="6" t="str">
        <f t="shared" si="54"/>
        <v>06 Fri</v>
      </c>
      <c r="C706" s="6" t="str">
        <f>TEXT(Table2[[#This Row],[date]],"mmm")</f>
        <v>Dec</v>
      </c>
      <c r="D706" s="30">
        <f>YEAR(Table2[[#This Row],[date]])</f>
        <v>2019</v>
      </c>
      <c r="E706" s="30">
        <v>12143</v>
      </c>
      <c r="F706" s="30">
        <v>3.0683333333333969</v>
      </c>
      <c r="G706" s="30">
        <v>8.1732530000000043</v>
      </c>
      <c r="H706" s="30">
        <v>3.0683333333333969</v>
      </c>
      <c r="I706" s="30">
        <v>1.787222222222222</v>
      </c>
      <c r="J706" s="30">
        <v>7.3935229999999974</v>
      </c>
      <c r="K706" s="30">
        <f>Table2[[#This Row],[km]]/Table2[[#This Row],[steps]]*1000*3.28084</f>
        <v>2.208279286215928</v>
      </c>
      <c r="L706" s="31">
        <f>IF(Table2[[#This Row],[km_walking]]&gt;3,Table2[[#This Row],[km_walking]]/Table2[[#This Row],[hours_walking]],"")</f>
        <v>4.1368795150761573</v>
      </c>
      <c r="M706" s="30">
        <f t="shared" si="55"/>
        <v>1</v>
      </c>
      <c r="N706" s="30">
        <f t="shared" ref="N706:N769" si="56">IF(E706&gt;=20000,1,0)</f>
        <v>0</v>
      </c>
      <c r="O706" s="30">
        <f t="shared" si="53"/>
        <v>0</v>
      </c>
      <c r="P706" s="30">
        <f>IFERROR(IF(Table2[[#This Row],[break]]=0,0,P705+1),1)</f>
        <v>0</v>
      </c>
      <c r="Q706" s="30">
        <f t="shared" ref="Q706:Q769" si="57">IFERROR(IF(J706/I706&gt;5,1,0),0)</f>
        <v>0</v>
      </c>
      <c r="R706" s="30" t="str">
        <f>TEXT(Table2[[#This Row],[date]],"dd-mmm-yyyy")</f>
        <v>06-Dec-2019</v>
      </c>
    </row>
    <row r="707" spans="1:18" x14ac:dyDescent="0.25">
      <c r="A707" s="27">
        <v>43806</v>
      </c>
      <c r="B707" s="6" t="str">
        <f t="shared" si="54"/>
        <v>07 Sat</v>
      </c>
      <c r="C707" s="6" t="str">
        <f>TEXT(Table2[[#This Row],[date]],"mmm")</f>
        <v>Dec</v>
      </c>
      <c r="D707" s="30">
        <f>YEAR(Table2[[#This Row],[date]])</f>
        <v>2019</v>
      </c>
      <c r="E707" s="30">
        <v>9723</v>
      </c>
      <c r="F707" s="30">
        <v>3.1172222222222379</v>
      </c>
      <c r="G707" s="30">
        <v>6.7631100000000037</v>
      </c>
      <c r="H707" s="30">
        <v>3.1172222222222379</v>
      </c>
      <c r="I707" s="30">
        <v>1.4080555555555549</v>
      </c>
      <c r="J707" s="30">
        <v>5.5933800000000016</v>
      </c>
      <c r="K707" s="30">
        <f>Table2[[#This Row],[km]]/Table2[[#This Row],[steps]]*1000*3.28084</f>
        <v>2.2820818484418406</v>
      </c>
      <c r="L707" s="31">
        <f>IF(Table2[[#This Row],[km_walking]]&gt;3,Table2[[#This Row],[km_walking]]/Table2[[#This Row],[hours_walking]],"")</f>
        <v>3.9724142828960374</v>
      </c>
      <c r="M707" s="30">
        <f t="shared" si="55"/>
        <v>0</v>
      </c>
      <c r="N707" s="30">
        <f t="shared" si="56"/>
        <v>0</v>
      </c>
      <c r="O707" s="30">
        <f t="shared" si="53"/>
        <v>0</v>
      </c>
      <c r="P707" s="30">
        <f>IFERROR(IF(Table2[[#This Row],[break]]=0,0,P706+1),1)</f>
        <v>0</v>
      </c>
      <c r="Q707" s="30">
        <f t="shared" si="57"/>
        <v>0</v>
      </c>
      <c r="R707" s="30" t="str">
        <f>TEXT(Table2[[#This Row],[date]],"dd-mmm-yyyy")</f>
        <v>07-Dec-2019</v>
      </c>
    </row>
    <row r="708" spans="1:18" x14ac:dyDescent="0.25">
      <c r="A708" s="27">
        <v>43807</v>
      </c>
      <c r="B708" s="6" t="str">
        <f t="shared" si="54"/>
        <v>08 Sun</v>
      </c>
      <c r="C708" s="6" t="str">
        <f>TEXT(Table2[[#This Row],[date]],"mmm")</f>
        <v>Dec</v>
      </c>
      <c r="D708" s="30">
        <f>YEAR(Table2[[#This Row],[date]])</f>
        <v>2019</v>
      </c>
      <c r="E708" s="30">
        <v>11319</v>
      </c>
      <c r="F708" s="30">
        <v>4.4975000000000014</v>
      </c>
      <c r="G708" s="30">
        <v>7.4547200000000018</v>
      </c>
      <c r="H708" s="30">
        <v>4.4983333333333348</v>
      </c>
      <c r="I708" s="30">
        <v>1.084722222222223</v>
      </c>
      <c r="J708" s="30">
        <v>4.4561720000000014</v>
      </c>
      <c r="K708" s="30">
        <f>Table2[[#This Row],[km]]/Table2[[#This Row],[steps]]*1000*3.28084</f>
        <v>2.160768934075449</v>
      </c>
      <c r="L708" s="31">
        <f>IF(Table2[[#This Row],[km_walking]]&gt;3,Table2[[#This Row],[km_walking]]/Table2[[#This Row],[hours_walking]],"")</f>
        <v>4.1081227144686281</v>
      </c>
      <c r="M708" s="30">
        <f t="shared" si="55"/>
        <v>1</v>
      </c>
      <c r="N708" s="30">
        <f t="shared" si="56"/>
        <v>0</v>
      </c>
      <c r="O708" s="30">
        <f t="shared" si="53"/>
        <v>0</v>
      </c>
      <c r="P708" s="30">
        <f>IFERROR(IF(Table2[[#This Row],[break]]=0,0,P707+1),1)</f>
        <v>0</v>
      </c>
      <c r="Q708" s="30">
        <f t="shared" si="57"/>
        <v>0</v>
      </c>
      <c r="R708" s="30" t="str">
        <f>TEXT(Table2[[#This Row],[date]],"dd-mmm-yyyy")</f>
        <v>08-Dec-2019</v>
      </c>
    </row>
    <row r="709" spans="1:18" x14ac:dyDescent="0.25">
      <c r="A709" s="27">
        <v>43808</v>
      </c>
      <c r="B709" s="6" t="str">
        <f t="shared" si="54"/>
        <v>09 Mon</v>
      </c>
      <c r="C709" s="6" t="str">
        <f>TEXT(Table2[[#This Row],[date]],"mmm")</f>
        <v>Dec</v>
      </c>
      <c r="D709" s="30">
        <f>YEAR(Table2[[#This Row],[date]])</f>
        <v>2019</v>
      </c>
      <c r="E709" s="30">
        <v>4349</v>
      </c>
      <c r="F709" s="30">
        <v>2.1363888888888889</v>
      </c>
      <c r="G709" s="30">
        <v>2.929214</v>
      </c>
      <c r="H709" s="30">
        <v>2.1469444444444439</v>
      </c>
      <c r="I709" s="30">
        <v>0.61277777777777775</v>
      </c>
      <c r="J709" s="30">
        <v>1.6918629999999999</v>
      </c>
      <c r="K709" s="30">
        <f>Table2[[#This Row],[km]]/Table2[[#This Row],[steps]]*1000*3.28084</f>
        <v>2.20976832829616</v>
      </c>
      <c r="L709" s="31" t="str">
        <f>IF(Table2[[#This Row],[km_walking]]&gt;3,Table2[[#This Row],[km_walking]]/Table2[[#This Row],[hours_walking]],"")</f>
        <v/>
      </c>
      <c r="M709" s="30">
        <f t="shared" si="55"/>
        <v>0</v>
      </c>
      <c r="N709" s="30">
        <f t="shared" si="56"/>
        <v>0</v>
      </c>
      <c r="O709" s="30">
        <f t="shared" si="53"/>
        <v>0</v>
      </c>
      <c r="P709" s="30">
        <f>IFERROR(IF(Table2[[#This Row],[break]]=0,0,P708+1),1)</f>
        <v>0</v>
      </c>
      <c r="Q709" s="30">
        <f t="shared" si="57"/>
        <v>0</v>
      </c>
      <c r="R709" s="30" t="str">
        <f>TEXT(Table2[[#This Row],[date]],"dd-mmm-yyyy")</f>
        <v>09-Dec-2019</v>
      </c>
    </row>
    <row r="710" spans="1:18" x14ac:dyDescent="0.25">
      <c r="A710" s="27">
        <v>43809</v>
      </c>
      <c r="B710" s="6" t="str">
        <f t="shared" si="54"/>
        <v>10 Tue</v>
      </c>
      <c r="C710" s="6" t="str">
        <f>TEXT(Table2[[#This Row],[date]],"mmm")</f>
        <v>Dec</v>
      </c>
      <c r="D710" s="30">
        <f>YEAR(Table2[[#This Row],[date]])</f>
        <v>2019</v>
      </c>
      <c r="E710" s="30">
        <v>5725</v>
      </c>
      <c r="F710" s="30">
        <v>3.2416666666666658</v>
      </c>
      <c r="G710" s="30">
        <v>3.744901</v>
      </c>
      <c r="H710" s="30">
        <v>3.2416666666666658</v>
      </c>
      <c r="I710" s="30">
        <v>0.57861111111111119</v>
      </c>
      <c r="J710" s="30">
        <v>1.8867510000000001</v>
      </c>
      <c r="K710" s="30">
        <f>Table2[[#This Row],[km]]/Table2[[#This Row],[steps]]*1000*3.28084</f>
        <v>2.1460997374393016</v>
      </c>
      <c r="L710" s="31" t="str">
        <f>IF(Table2[[#This Row],[km_walking]]&gt;3,Table2[[#This Row],[km_walking]]/Table2[[#This Row],[hours_walking]],"")</f>
        <v/>
      </c>
      <c r="M710" s="30">
        <f t="shared" si="55"/>
        <v>0</v>
      </c>
      <c r="N710" s="30">
        <f t="shared" si="56"/>
        <v>0</v>
      </c>
      <c r="O710" s="30">
        <f t="shared" ref="O710:O773" si="58">IF(E710&lt;3000,1,0)</f>
        <v>0</v>
      </c>
      <c r="P710" s="30">
        <f>IFERROR(IF(Table2[[#This Row],[break]]=0,0,P709+1),1)</f>
        <v>0</v>
      </c>
      <c r="Q710" s="30">
        <f t="shared" si="57"/>
        <v>0</v>
      </c>
      <c r="R710" s="30" t="str">
        <f>TEXT(Table2[[#This Row],[date]],"dd-mmm-yyyy")</f>
        <v>10-Dec-2019</v>
      </c>
    </row>
    <row r="711" spans="1:18" x14ac:dyDescent="0.25">
      <c r="A711" s="27">
        <v>43810</v>
      </c>
      <c r="B711" s="6" t="str">
        <f t="shared" ref="B711:B774" si="59">TEXT(A711,"dd ddd")</f>
        <v>11 Wed</v>
      </c>
      <c r="C711" s="6" t="str">
        <f>TEXT(Table2[[#This Row],[date]],"mmm")</f>
        <v>Dec</v>
      </c>
      <c r="D711" s="30">
        <f>YEAR(Table2[[#This Row],[date]])</f>
        <v>2019</v>
      </c>
      <c r="E711" s="30">
        <v>11288</v>
      </c>
      <c r="F711" s="30">
        <v>2.423888888888901</v>
      </c>
      <c r="G711" s="30">
        <v>8.6879900000000045</v>
      </c>
      <c r="H711" s="30">
        <v>2.423888888888901</v>
      </c>
      <c r="I711" s="30">
        <v>1.66</v>
      </c>
      <c r="J711" s="30">
        <v>7.8134400000000079</v>
      </c>
      <c r="K711" s="30">
        <f>Table2[[#This Row],[km]]/Table2[[#This Row],[steps]]*1000*3.28084</f>
        <v>2.5251510552445087</v>
      </c>
      <c r="L711" s="31">
        <f>IF(Table2[[#This Row],[km_walking]]&gt;3,Table2[[#This Row],[km_walking]]/Table2[[#This Row],[hours_walking]],"")</f>
        <v>4.7068915662650657</v>
      </c>
      <c r="M711" s="30">
        <f t="shared" ref="M711:M774" si="60">IF(E711&gt;=10000,1,0)</f>
        <v>1</v>
      </c>
      <c r="N711" s="30">
        <f t="shared" si="56"/>
        <v>0</v>
      </c>
      <c r="O711" s="30">
        <f t="shared" si="58"/>
        <v>0</v>
      </c>
      <c r="P711" s="30">
        <f>IFERROR(IF(Table2[[#This Row],[break]]=0,0,P710+1),1)</f>
        <v>0</v>
      </c>
      <c r="Q711" s="30">
        <f t="shared" si="57"/>
        <v>0</v>
      </c>
      <c r="R711" s="30" t="str">
        <f>TEXT(Table2[[#This Row],[date]],"dd-mmm-yyyy")</f>
        <v>11-Dec-2019</v>
      </c>
    </row>
    <row r="712" spans="1:18" x14ac:dyDescent="0.25">
      <c r="A712" s="27">
        <v>43811</v>
      </c>
      <c r="B712" s="6" t="str">
        <f t="shared" si="59"/>
        <v>12 Thu</v>
      </c>
      <c r="C712" s="6" t="str">
        <f>TEXT(Table2[[#This Row],[date]],"mmm")</f>
        <v>Dec</v>
      </c>
      <c r="D712" s="30">
        <f>YEAR(Table2[[#This Row],[date]])</f>
        <v>2019</v>
      </c>
      <c r="E712" s="30">
        <v>14586</v>
      </c>
      <c r="F712" s="30">
        <v>4.1836111111111114</v>
      </c>
      <c r="G712" s="30">
        <v>10.846249</v>
      </c>
      <c r="H712" s="30">
        <v>4.1844444444444449</v>
      </c>
      <c r="I712" s="30">
        <v>1.8663888888888891</v>
      </c>
      <c r="J712" s="30">
        <v>8.3734099999999998</v>
      </c>
      <c r="K712" s="30">
        <f>Table2[[#This Row],[km]]/Table2[[#This Row],[steps]]*1000*3.28084</f>
        <v>2.4396549821170987</v>
      </c>
      <c r="L712" s="31">
        <f>IF(Table2[[#This Row],[km_walking]]&gt;3,Table2[[#This Row],[km_walking]]/Table2[[#This Row],[hours_walking]],"")</f>
        <v>4.4864229796100608</v>
      </c>
      <c r="M712" s="30">
        <f t="shared" si="60"/>
        <v>1</v>
      </c>
      <c r="N712" s="30">
        <f t="shared" si="56"/>
        <v>0</v>
      </c>
      <c r="O712" s="30">
        <f t="shared" si="58"/>
        <v>0</v>
      </c>
      <c r="P712" s="30">
        <f>IFERROR(IF(Table2[[#This Row],[break]]=0,0,P711+1),1)</f>
        <v>0</v>
      </c>
      <c r="Q712" s="30">
        <f t="shared" si="57"/>
        <v>0</v>
      </c>
      <c r="R712" s="30" t="str">
        <f>TEXT(Table2[[#This Row],[date]],"dd-mmm-yyyy")</f>
        <v>12-Dec-2019</v>
      </c>
    </row>
    <row r="713" spans="1:18" x14ac:dyDescent="0.25">
      <c r="A713" s="27">
        <v>43812</v>
      </c>
      <c r="B713" s="6" t="str">
        <f t="shared" si="59"/>
        <v>13 Fri</v>
      </c>
      <c r="C713" s="6" t="str">
        <f>TEXT(Table2[[#This Row],[date]],"mmm")</f>
        <v>Dec</v>
      </c>
      <c r="D713" s="30">
        <f>YEAR(Table2[[#This Row],[date]])</f>
        <v>2019</v>
      </c>
      <c r="E713" s="30">
        <v>11309</v>
      </c>
      <c r="F713" s="30">
        <v>3.3175000000000141</v>
      </c>
      <c r="G713" s="30">
        <v>8.5476799999999962</v>
      </c>
      <c r="H713" s="30">
        <v>3.3175000000000141</v>
      </c>
      <c r="I713" s="30">
        <v>1.3086111111111109</v>
      </c>
      <c r="J713" s="30">
        <v>6.5585200000000006</v>
      </c>
      <c r="K713" s="30">
        <f>Table2[[#This Row],[km]]/Table2[[#This Row],[steps]]*1000*3.28084</f>
        <v>2.4797568707401174</v>
      </c>
      <c r="L713" s="31">
        <f>IF(Table2[[#This Row],[km_walking]]&gt;3,Table2[[#This Row],[km_walking]]/Table2[[#This Row],[hours_walking]],"")</f>
        <v>5.01181744852473</v>
      </c>
      <c r="M713" s="30">
        <f t="shared" si="60"/>
        <v>1</v>
      </c>
      <c r="N713" s="30">
        <f t="shared" si="56"/>
        <v>0</v>
      </c>
      <c r="O713" s="30">
        <f t="shared" si="58"/>
        <v>0</v>
      </c>
      <c r="P713" s="30">
        <f>IFERROR(IF(Table2[[#This Row],[break]]=0,0,P712+1),1)</f>
        <v>0</v>
      </c>
      <c r="Q713" s="30">
        <f t="shared" si="57"/>
        <v>1</v>
      </c>
      <c r="R713" s="30" t="str">
        <f>TEXT(Table2[[#This Row],[date]],"dd-mmm-yyyy")</f>
        <v>13-Dec-2019</v>
      </c>
    </row>
    <row r="714" spans="1:18" x14ac:dyDescent="0.25">
      <c r="A714" s="27">
        <v>43813</v>
      </c>
      <c r="B714" s="6" t="str">
        <f t="shared" si="59"/>
        <v>14 Sat</v>
      </c>
      <c r="C714" s="6" t="str">
        <f>TEXT(Table2[[#This Row],[date]],"mmm")</f>
        <v>Dec</v>
      </c>
      <c r="D714" s="30">
        <f>YEAR(Table2[[#This Row],[date]])</f>
        <v>2019</v>
      </c>
      <c r="E714" s="30">
        <v>11013</v>
      </c>
      <c r="F714" s="30">
        <v>2.6772222222222219</v>
      </c>
      <c r="G714" s="30">
        <v>8.3227999999999991</v>
      </c>
      <c r="H714" s="30">
        <v>2.6772222222222219</v>
      </c>
      <c r="I714" s="30">
        <v>1.3944444444444439</v>
      </c>
      <c r="J714" s="30">
        <v>6.6176399999999971</v>
      </c>
      <c r="K714" s="30">
        <f>Table2[[#This Row],[km]]/Table2[[#This Row],[steps]]*1000*3.28084</f>
        <v>2.4794129802960136</v>
      </c>
      <c r="L714" s="31">
        <f>IF(Table2[[#This Row],[km_walking]]&gt;3,Table2[[#This Row],[km_walking]]/Table2[[#This Row],[hours_walking]],"")</f>
        <v>4.7457179282868527</v>
      </c>
      <c r="M714" s="30">
        <f t="shared" si="60"/>
        <v>1</v>
      </c>
      <c r="N714" s="30">
        <f t="shared" si="56"/>
        <v>0</v>
      </c>
      <c r="O714" s="30">
        <f t="shared" si="58"/>
        <v>0</v>
      </c>
      <c r="P714" s="30">
        <f>IFERROR(IF(Table2[[#This Row],[break]]=0,0,P713+1),1)</f>
        <v>0</v>
      </c>
      <c r="Q714" s="30">
        <f t="shared" si="57"/>
        <v>0</v>
      </c>
      <c r="R714" s="30" t="str">
        <f>TEXT(Table2[[#This Row],[date]],"dd-mmm-yyyy")</f>
        <v>14-Dec-2019</v>
      </c>
    </row>
    <row r="715" spans="1:18" x14ac:dyDescent="0.25">
      <c r="A715" s="27">
        <v>43814</v>
      </c>
      <c r="B715" s="6" t="str">
        <f t="shared" si="59"/>
        <v>15 Sun</v>
      </c>
      <c r="C715" s="6" t="str">
        <f>TEXT(Table2[[#This Row],[date]],"mmm")</f>
        <v>Dec</v>
      </c>
      <c r="D715" s="30">
        <f>YEAR(Table2[[#This Row],[date]])</f>
        <v>2019</v>
      </c>
      <c r="E715" s="30">
        <v>10287</v>
      </c>
      <c r="F715" s="30">
        <v>2.8216666666666761</v>
      </c>
      <c r="G715" s="30">
        <v>7.3681389999999993</v>
      </c>
      <c r="H715" s="30">
        <v>2.8216666666666761</v>
      </c>
      <c r="I715" s="30">
        <v>1.375277777777778</v>
      </c>
      <c r="J715" s="30">
        <v>5.9548489999999994</v>
      </c>
      <c r="K715" s="30">
        <f>Table2[[#This Row],[km]]/Table2[[#This Row],[steps]]*1000*3.28084</f>
        <v>2.3499256495343634</v>
      </c>
      <c r="L715" s="31">
        <f>IF(Table2[[#This Row],[km_walking]]&gt;3,Table2[[#This Row],[km_walking]]/Table2[[#This Row],[hours_walking]],"")</f>
        <v>4.3299245404968678</v>
      </c>
      <c r="M715" s="30">
        <f t="shared" si="60"/>
        <v>1</v>
      </c>
      <c r="N715" s="30">
        <f t="shared" si="56"/>
        <v>0</v>
      </c>
      <c r="O715" s="30">
        <f t="shared" si="58"/>
        <v>0</v>
      </c>
      <c r="P715" s="30">
        <f>IFERROR(IF(Table2[[#This Row],[break]]=0,0,P714+1),1)</f>
        <v>0</v>
      </c>
      <c r="Q715" s="30">
        <f t="shared" si="57"/>
        <v>0</v>
      </c>
      <c r="R715" s="30" t="str">
        <f>TEXT(Table2[[#This Row],[date]],"dd-mmm-yyyy")</f>
        <v>15-Dec-2019</v>
      </c>
    </row>
    <row r="716" spans="1:18" x14ac:dyDescent="0.25">
      <c r="A716" s="27">
        <v>43815</v>
      </c>
      <c r="B716" s="6" t="str">
        <f t="shared" si="59"/>
        <v>16 Mon</v>
      </c>
      <c r="C716" s="6" t="str">
        <f>TEXT(Table2[[#This Row],[date]],"mmm")</f>
        <v>Dec</v>
      </c>
      <c r="D716" s="30">
        <f>YEAR(Table2[[#This Row],[date]])</f>
        <v>2019</v>
      </c>
      <c r="E716" s="30">
        <v>18007</v>
      </c>
      <c r="F716" s="30">
        <v>4.9650000000000389</v>
      </c>
      <c r="G716" s="30">
        <v>12.75926299999999</v>
      </c>
      <c r="H716" s="30">
        <v>4.9650000000000389</v>
      </c>
      <c r="I716" s="30">
        <v>1.961111111111111</v>
      </c>
      <c r="J716" s="30">
        <v>8.4937799999999974</v>
      </c>
      <c r="K716" s="30">
        <f>Table2[[#This Row],[km]]/Table2[[#This Row],[steps]]*1000*3.28084</f>
        <v>2.3247126351374447</v>
      </c>
      <c r="L716" s="31">
        <f>IF(Table2[[#This Row],[km_walking]]&gt;3,Table2[[#This Row],[km_walking]]/Table2[[#This Row],[hours_walking]],"")</f>
        <v>4.3311059490084975</v>
      </c>
      <c r="M716" s="30">
        <f t="shared" si="60"/>
        <v>1</v>
      </c>
      <c r="N716" s="30">
        <f t="shared" si="56"/>
        <v>0</v>
      </c>
      <c r="O716" s="30">
        <f t="shared" si="58"/>
        <v>0</v>
      </c>
      <c r="P716" s="30">
        <f>IFERROR(IF(Table2[[#This Row],[break]]=0,0,P715+1),1)</f>
        <v>0</v>
      </c>
      <c r="Q716" s="30">
        <f t="shared" si="57"/>
        <v>0</v>
      </c>
      <c r="R716" s="30" t="str">
        <f>TEXT(Table2[[#This Row],[date]],"dd-mmm-yyyy")</f>
        <v>16-Dec-2019</v>
      </c>
    </row>
    <row r="717" spans="1:18" x14ac:dyDescent="0.25">
      <c r="A717" s="27">
        <v>43816</v>
      </c>
      <c r="B717" s="6" t="str">
        <f t="shared" si="59"/>
        <v>17 Tue</v>
      </c>
      <c r="C717" s="6" t="str">
        <f>TEXT(Table2[[#This Row],[date]],"mmm")</f>
        <v>Dec</v>
      </c>
      <c r="D717" s="30">
        <f>YEAR(Table2[[#This Row],[date]])</f>
        <v>2019</v>
      </c>
      <c r="E717" s="30">
        <v>7487</v>
      </c>
      <c r="F717" s="30">
        <v>3.360833333333352</v>
      </c>
      <c r="G717" s="30">
        <v>5.3797050000000013</v>
      </c>
      <c r="H717" s="30">
        <v>3.360833333333352</v>
      </c>
      <c r="I717" s="30">
        <v>1.0408333333333331</v>
      </c>
      <c r="J717" s="30">
        <v>3.4700289999999998</v>
      </c>
      <c r="K717" s="30">
        <f>Table2[[#This Row],[km]]/Table2[[#This Row],[steps]]*1000*3.28084</f>
        <v>2.3574130295445443</v>
      </c>
      <c r="L717" s="31">
        <f>IF(Table2[[#This Row],[km_walking]]&gt;3,Table2[[#This Row],[km_walking]]/Table2[[#This Row],[hours_walking]],"")</f>
        <v>3.3338949559647726</v>
      </c>
      <c r="M717" s="30">
        <f t="shared" si="60"/>
        <v>0</v>
      </c>
      <c r="N717" s="30">
        <f t="shared" si="56"/>
        <v>0</v>
      </c>
      <c r="O717" s="30">
        <f t="shared" si="58"/>
        <v>0</v>
      </c>
      <c r="P717" s="30">
        <f>IFERROR(IF(Table2[[#This Row],[break]]=0,0,P716+1),1)</f>
        <v>0</v>
      </c>
      <c r="Q717" s="30">
        <f t="shared" si="57"/>
        <v>0</v>
      </c>
      <c r="R717" s="30" t="str">
        <f>TEXT(Table2[[#This Row],[date]],"dd-mmm-yyyy")</f>
        <v>17-Dec-2019</v>
      </c>
    </row>
    <row r="718" spans="1:18" x14ac:dyDescent="0.25">
      <c r="A718" s="27">
        <v>43817</v>
      </c>
      <c r="B718" s="6" t="str">
        <f t="shared" si="59"/>
        <v>18 Wed</v>
      </c>
      <c r="C718" s="6" t="str">
        <f>TEXT(Table2[[#This Row],[date]],"mmm")</f>
        <v>Dec</v>
      </c>
      <c r="D718" s="30">
        <f>YEAR(Table2[[#This Row],[date]])</f>
        <v>2019</v>
      </c>
      <c r="E718" s="30">
        <v>8392</v>
      </c>
      <c r="F718" s="30">
        <v>2.8233333333333328</v>
      </c>
      <c r="G718" s="30">
        <v>6.1651600000000002</v>
      </c>
      <c r="H718" s="30">
        <v>2.8233333333333328</v>
      </c>
      <c r="I718" s="30">
        <v>1.0305555555555559</v>
      </c>
      <c r="J718" s="30">
        <v>4.0775600000000001</v>
      </c>
      <c r="K718" s="30">
        <f>Table2[[#This Row],[km]]/Table2[[#This Row],[steps]]*1000*3.28084</f>
        <v>2.4102601923736895</v>
      </c>
      <c r="L718" s="31">
        <f>IF(Table2[[#This Row],[km_walking]]&gt;3,Table2[[#This Row],[km_walking]]/Table2[[#This Row],[hours_walking]],"")</f>
        <v>3.956661994609163</v>
      </c>
      <c r="M718" s="30">
        <f t="shared" si="60"/>
        <v>0</v>
      </c>
      <c r="N718" s="30">
        <f t="shared" si="56"/>
        <v>0</v>
      </c>
      <c r="O718" s="30">
        <f t="shared" si="58"/>
        <v>0</v>
      </c>
      <c r="P718" s="30">
        <f>IFERROR(IF(Table2[[#This Row],[break]]=0,0,P717+1),1)</f>
        <v>0</v>
      </c>
      <c r="Q718" s="30">
        <f t="shared" si="57"/>
        <v>0</v>
      </c>
      <c r="R718" s="30" t="str">
        <f>TEXT(Table2[[#This Row],[date]],"dd-mmm-yyyy")</f>
        <v>18-Dec-2019</v>
      </c>
    </row>
    <row r="719" spans="1:18" x14ac:dyDescent="0.25">
      <c r="A719" s="27">
        <v>43818</v>
      </c>
      <c r="B719" s="6" t="str">
        <f t="shared" si="59"/>
        <v>19 Thu</v>
      </c>
      <c r="C719" s="6" t="str">
        <f>TEXT(Table2[[#This Row],[date]],"mmm")</f>
        <v>Dec</v>
      </c>
      <c r="D719" s="30">
        <f>YEAR(Table2[[#This Row],[date]])</f>
        <v>2019</v>
      </c>
      <c r="E719" s="30">
        <v>13442</v>
      </c>
      <c r="F719" s="30">
        <v>4.2497222222222284</v>
      </c>
      <c r="G719" s="30">
        <v>9.314909999999994</v>
      </c>
      <c r="H719" s="30">
        <v>4.2497222222222284</v>
      </c>
      <c r="I719" s="30">
        <v>1.4341666666666659</v>
      </c>
      <c r="J719" s="30">
        <v>5.8768900000000004</v>
      </c>
      <c r="K719" s="30">
        <f>Table2[[#This Row],[km]]/Table2[[#This Row],[steps]]*1000*3.28084</f>
        <v>2.273525466775776</v>
      </c>
      <c r="L719" s="31">
        <f>IF(Table2[[#This Row],[km_walking]]&gt;3,Table2[[#This Row],[km_walking]]/Table2[[#This Row],[hours_walking]],"")</f>
        <v>4.097773387565371</v>
      </c>
      <c r="M719" s="30">
        <f t="shared" si="60"/>
        <v>1</v>
      </c>
      <c r="N719" s="30">
        <f t="shared" si="56"/>
        <v>0</v>
      </c>
      <c r="O719" s="30">
        <f t="shared" si="58"/>
        <v>0</v>
      </c>
      <c r="P719" s="30">
        <f>IFERROR(IF(Table2[[#This Row],[break]]=0,0,P718+1),1)</f>
        <v>0</v>
      </c>
      <c r="Q719" s="30">
        <f t="shared" si="57"/>
        <v>0</v>
      </c>
      <c r="R719" s="30" t="str">
        <f>TEXT(Table2[[#This Row],[date]],"dd-mmm-yyyy")</f>
        <v>19-Dec-2019</v>
      </c>
    </row>
    <row r="720" spans="1:18" x14ac:dyDescent="0.25">
      <c r="A720" s="27">
        <v>43819</v>
      </c>
      <c r="B720" s="6" t="str">
        <f t="shared" si="59"/>
        <v>20 Fri</v>
      </c>
      <c r="C720" s="6" t="str">
        <f>TEXT(Table2[[#This Row],[date]],"mmm")</f>
        <v>Dec</v>
      </c>
      <c r="D720" s="30">
        <f>YEAR(Table2[[#This Row],[date]])</f>
        <v>2019</v>
      </c>
      <c r="E720" s="30">
        <v>15269</v>
      </c>
      <c r="F720" s="30">
        <v>3.3166666666666882</v>
      </c>
      <c r="G720" s="30">
        <v>10.93998</v>
      </c>
      <c r="H720" s="30">
        <v>3.3166666666666882</v>
      </c>
      <c r="I720" s="30">
        <v>2.1983333333333328</v>
      </c>
      <c r="J720" s="30">
        <v>9.9575999999999993</v>
      </c>
      <c r="K720" s="30">
        <f>Table2[[#This Row],[km]]/Table2[[#This Row],[steps]]*1000*3.28084</f>
        <v>2.3506663162748054</v>
      </c>
      <c r="L720" s="31">
        <f>IF(Table2[[#This Row],[km_walking]]&gt;3,Table2[[#This Row],[km_walking]]/Table2[[#This Row],[hours_walking]],"")</f>
        <v>4.5296133434420023</v>
      </c>
      <c r="M720" s="30">
        <f t="shared" si="60"/>
        <v>1</v>
      </c>
      <c r="N720" s="30">
        <f t="shared" si="56"/>
        <v>0</v>
      </c>
      <c r="O720" s="30">
        <f t="shared" si="58"/>
        <v>0</v>
      </c>
      <c r="P720" s="30">
        <f>IFERROR(IF(Table2[[#This Row],[break]]=0,0,P719+1),1)</f>
        <v>0</v>
      </c>
      <c r="Q720" s="30">
        <f t="shared" si="57"/>
        <v>0</v>
      </c>
      <c r="R720" s="30" t="str">
        <f>TEXT(Table2[[#This Row],[date]],"dd-mmm-yyyy")</f>
        <v>20-Dec-2019</v>
      </c>
    </row>
    <row r="721" spans="1:18" x14ac:dyDescent="0.25">
      <c r="A721" s="27">
        <v>43820</v>
      </c>
      <c r="B721" s="6" t="str">
        <f t="shared" si="59"/>
        <v>21 Sat</v>
      </c>
      <c r="C721" s="6" t="str">
        <f>TEXT(Table2[[#This Row],[date]],"mmm")</f>
        <v>Dec</v>
      </c>
      <c r="D721" s="30">
        <f>YEAR(Table2[[#This Row],[date]])</f>
        <v>2019</v>
      </c>
      <c r="E721" s="30">
        <v>14489</v>
      </c>
      <c r="F721" s="30">
        <v>3.9452777777778159</v>
      </c>
      <c r="G721" s="30">
        <v>10.204992000000001</v>
      </c>
      <c r="H721" s="30">
        <v>3.9452777777778159</v>
      </c>
      <c r="I721" s="30">
        <v>2.0325000000000042</v>
      </c>
      <c r="J721" s="30">
        <v>8.459030000000002</v>
      </c>
      <c r="K721" s="30">
        <f>Table2[[#This Row],[km]]/Table2[[#This Row],[steps]]*1000*3.28084</f>
        <v>2.3107837637711368</v>
      </c>
      <c r="L721" s="31">
        <f>IF(Table2[[#This Row],[km_walking]]&gt;3,Table2[[#This Row],[km_walking]]/Table2[[#This Row],[hours_walking]],"")</f>
        <v>4.1618843788437809</v>
      </c>
      <c r="M721" s="30">
        <f t="shared" si="60"/>
        <v>1</v>
      </c>
      <c r="N721" s="30">
        <f t="shared" si="56"/>
        <v>0</v>
      </c>
      <c r="O721" s="30">
        <f t="shared" si="58"/>
        <v>0</v>
      </c>
      <c r="P721" s="30">
        <f>IFERROR(IF(Table2[[#This Row],[break]]=0,0,P720+1),1)</f>
        <v>0</v>
      </c>
      <c r="Q721" s="30">
        <f t="shared" si="57"/>
        <v>0</v>
      </c>
      <c r="R721" s="30" t="str">
        <f>TEXT(Table2[[#This Row],[date]],"dd-mmm-yyyy")</f>
        <v>21-Dec-2019</v>
      </c>
    </row>
    <row r="722" spans="1:18" x14ac:dyDescent="0.25">
      <c r="A722" s="27">
        <v>43821</v>
      </c>
      <c r="B722" s="6" t="str">
        <f t="shared" si="59"/>
        <v>22 Sun</v>
      </c>
      <c r="C722" s="6" t="str">
        <f>TEXT(Table2[[#This Row],[date]],"mmm")</f>
        <v>Dec</v>
      </c>
      <c r="D722" s="30">
        <f>YEAR(Table2[[#This Row],[date]])</f>
        <v>2019</v>
      </c>
      <c r="E722" s="30">
        <v>11338</v>
      </c>
      <c r="F722" s="30">
        <v>3.4827777777778182</v>
      </c>
      <c r="G722" s="30">
        <v>7.6965300000000028</v>
      </c>
      <c r="H722" s="30">
        <v>3.4827777777778182</v>
      </c>
      <c r="I722" s="30">
        <v>1.0358333333333329</v>
      </c>
      <c r="J722" s="30">
        <v>4.6935200000000012</v>
      </c>
      <c r="K722" s="30">
        <f>Table2[[#This Row],[km]]/Table2[[#This Row],[steps]]*1000*3.28084</f>
        <v>2.2271197288057865</v>
      </c>
      <c r="L722" s="31">
        <f>IF(Table2[[#This Row],[km_walking]]&gt;3,Table2[[#This Row],[km_walking]]/Table2[[#This Row],[hours_walking]],"")</f>
        <v>4.5311536604987959</v>
      </c>
      <c r="M722" s="30">
        <f t="shared" si="60"/>
        <v>1</v>
      </c>
      <c r="N722" s="30">
        <f t="shared" si="56"/>
        <v>0</v>
      </c>
      <c r="O722" s="30">
        <f t="shared" si="58"/>
        <v>0</v>
      </c>
      <c r="P722" s="30">
        <f>IFERROR(IF(Table2[[#This Row],[break]]=0,0,P721+1),1)</f>
        <v>0</v>
      </c>
      <c r="Q722" s="30">
        <f t="shared" si="57"/>
        <v>0</v>
      </c>
      <c r="R722" s="30" t="str">
        <f>TEXT(Table2[[#This Row],[date]],"dd-mmm-yyyy")</f>
        <v>22-Dec-2019</v>
      </c>
    </row>
    <row r="723" spans="1:18" x14ac:dyDescent="0.25">
      <c r="A723" s="27">
        <v>43822</v>
      </c>
      <c r="B723" s="6" t="str">
        <f t="shared" si="59"/>
        <v>23 Mon</v>
      </c>
      <c r="C723" s="6" t="str">
        <f>TEXT(Table2[[#This Row],[date]],"mmm")</f>
        <v>Dec</v>
      </c>
      <c r="D723" s="30">
        <f>YEAR(Table2[[#This Row],[date]])</f>
        <v>2019</v>
      </c>
      <c r="E723" s="30">
        <v>14014</v>
      </c>
      <c r="F723" s="30">
        <v>3.9630555555555862</v>
      </c>
      <c r="G723" s="30">
        <v>9.1271000000000004</v>
      </c>
      <c r="H723" s="30">
        <v>3.9630555555555862</v>
      </c>
      <c r="I723" s="30">
        <v>1.859444444444444</v>
      </c>
      <c r="J723" s="30">
        <v>7.0893500000000031</v>
      </c>
      <c r="K723" s="30">
        <f>Table2[[#This Row],[km]]/Table2[[#This Row],[steps]]*1000*3.28084</f>
        <v>2.1367600088482948</v>
      </c>
      <c r="L723" s="31">
        <f>IF(Table2[[#This Row],[km_walking]]&gt;3,Table2[[#This Row],[km_walking]]/Table2[[#This Row],[hours_walking]],"")</f>
        <v>3.8126172691962976</v>
      </c>
      <c r="M723" s="30">
        <f t="shared" si="60"/>
        <v>1</v>
      </c>
      <c r="N723" s="30">
        <f t="shared" si="56"/>
        <v>0</v>
      </c>
      <c r="O723" s="30">
        <f t="shared" si="58"/>
        <v>0</v>
      </c>
      <c r="P723" s="30">
        <f>IFERROR(IF(Table2[[#This Row],[break]]=0,0,P722+1),1)</f>
        <v>0</v>
      </c>
      <c r="Q723" s="30">
        <f t="shared" si="57"/>
        <v>0</v>
      </c>
      <c r="R723" s="30" t="str">
        <f>TEXT(Table2[[#This Row],[date]],"dd-mmm-yyyy")</f>
        <v>23-Dec-2019</v>
      </c>
    </row>
    <row r="724" spans="1:18" x14ac:dyDescent="0.25">
      <c r="A724" s="27">
        <v>43823</v>
      </c>
      <c r="B724" s="6" t="str">
        <f t="shared" si="59"/>
        <v>24 Tue</v>
      </c>
      <c r="C724" s="6" t="str">
        <f>TEXT(Table2[[#This Row],[date]],"mmm")</f>
        <v>Dec</v>
      </c>
      <c r="D724" s="30">
        <f>YEAR(Table2[[#This Row],[date]])</f>
        <v>2019</v>
      </c>
      <c r="E724" s="30">
        <v>5527</v>
      </c>
      <c r="F724" s="30">
        <v>2.0066666666666668</v>
      </c>
      <c r="G724" s="30">
        <v>3.7783199999999999</v>
      </c>
      <c r="H724" s="30">
        <v>2.0066666666666668</v>
      </c>
      <c r="I724" s="30">
        <v>0.79027777777777741</v>
      </c>
      <c r="J724" s="30">
        <v>2.7743699999999998</v>
      </c>
      <c r="K724" s="30">
        <f>Table2[[#This Row],[km]]/Table2[[#This Row],[steps]]*1000*3.28084</f>
        <v>2.2428195022254385</v>
      </c>
      <c r="L724" s="31" t="str">
        <f>IF(Table2[[#This Row],[km_walking]]&gt;3,Table2[[#This Row],[km_walking]]/Table2[[#This Row],[hours_walking]],"")</f>
        <v/>
      </c>
      <c r="M724" s="30">
        <f t="shared" si="60"/>
        <v>0</v>
      </c>
      <c r="N724" s="30">
        <f t="shared" si="56"/>
        <v>0</v>
      </c>
      <c r="O724" s="30">
        <f t="shared" si="58"/>
        <v>0</v>
      </c>
      <c r="P724" s="30">
        <f>IFERROR(IF(Table2[[#This Row],[break]]=0,0,P723+1),1)</f>
        <v>0</v>
      </c>
      <c r="Q724" s="30">
        <f t="shared" si="57"/>
        <v>0</v>
      </c>
      <c r="R724" s="30" t="str">
        <f>TEXT(Table2[[#This Row],[date]],"dd-mmm-yyyy")</f>
        <v>24-Dec-2019</v>
      </c>
    </row>
    <row r="725" spans="1:18" x14ac:dyDescent="0.25">
      <c r="A725" s="27">
        <v>43824</v>
      </c>
      <c r="B725" s="6" t="str">
        <f t="shared" si="59"/>
        <v>25 Wed</v>
      </c>
      <c r="C725" s="6" t="str">
        <f>TEXT(Table2[[#This Row],[date]],"mmm")</f>
        <v>Dec</v>
      </c>
      <c r="D725" s="30">
        <f>YEAR(Table2[[#This Row],[date]])</f>
        <v>2019</v>
      </c>
      <c r="E725" s="30">
        <v>11141</v>
      </c>
      <c r="F725" s="30">
        <v>2.627222222222243</v>
      </c>
      <c r="G725" s="30">
        <v>8.1229399999999963</v>
      </c>
      <c r="H725" s="30">
        <v>2.627222222222243</v>
      </c>
      <c r="I725" s="30">
        <v>1.4225000000000001</v>
      </c>
      <c r="J725" s="30">
        <v>6.6908699999999977</v>
      </c>
      <c r="K725" s="30">
        <f>Table2[[#This Row],[km]]/Table2[[#This Row],[steps]]*1000*3.28084</f>
        <v>2.3920713104389182</v>
      </c>
      <c r="L725" s="31">
        <f>IF(Table2[[#This Row],[km_walking]]&gt;3,Table2[[#This Row],[km_walking]]/Table2[[#This Row],[hours_walking]],"")</f>
        <v>4.7035992970123006</v>
      </c>
      <c r="M725" s="30">
        <f t="shared" si="60"/>
        <v>1</v>
      </c>
      <c r="N725" s="30">
        <f t="shared" si="56"/>
        <v>0</v>
      </c>
      <c r="O725" s="30">
        <f t="shared" si="58"/>
        <v>0</v>
      </c>
      <c r="P725" s="30">
        <f>IFERROR(IF(Table2[[#This Row],[break]]=0,0,P724+1),1)</f>
        <v>0</v>
      </c>
      <c r="Q725" s="30">
        <f t="shared" si="57"/>
        <v>0</v>
      </c>
      <c r="R725" s="30" t="str">
        <f>TEXT(Table2[[#This Row],[date]],"dd-mmm-yyyy")</f>
        <v>25-Dec-2019</v>
      </c>
    </row>
    <row r="726" spans="1:18" x14ac:dyDescent="0.25">
      <c r="A726" s="27">
        <v>43825</v>
      </c>
      <c r="B726" s="6" t="str">
        <f t="shared" si="59"/>
        <v>26 Thu</v>
      </c>
      <c r="C726" s="6" t="str">
        <f>TEXT(Table2[[#This Row],[date]],"mmm")</f>
        <v>Dec</v>
      </c>
      <c r="D726" s="30">
        <f>YEAR(Table2[[#This Row],[date]])</f>
        <v>2019</v>
      </c>
      <c r="E726" s="30">
        <v>9596</v>
      </c>
      <c r="F726" s="30">
        <v>2.3008333333333328</v>
      </c>
      <c r="G726" s="30">
        <v>6.7773300000000054</v>
      </c>
      <c r="H726" s="30">
        <v>2.3008333333333328</v>
      </c>
      <c r="I726" s="30">
        <v>1.228055555555555</v>
      </c>
      <c r="J726" s="30">
        <v>5.6087500000000006</v>
      </c>
      <c r="K726" s="30">
        <f>Table2[[#This Row],[km]]/Table2[[#This Row],[steps]]*1000*3.28084</f>
        <v>2.317146243976659</v>
      </c>
      <c r="L726" s="31">
        <f>IF(Table2[[#This Row],[km_walking]]&gt;3,Table2[[#This Row],[km_walking]]/Table2[[#This Row],[hours_walking]],"")</f>
        <v>4.5671793711829931</v>
      </c>
      <c r="M726" s="30">
        <f t="shared" si="60"/>
        <v>0</v>
      </c>
      <c r="N726" s="30">
        <f t="shared" si="56"/>
        <v>0</v>
      </c>
      <c r="O726" s="30">
        <f t="shared" si="58"/>
        <v>0</v>
      </c>
      <c r="P726" s="30">
        <f>IFERROR(IF(Table2[[#This Row],[break]]=0,0,P725+1),1)</f>
        <v>0</v>
      </c>
      <c r="Q726" s="30">
        <f t="shared" si="57"/>
        <v>0</v>
      </c>
      <c r="R726" s="30" t="str">
        <f>TEXT(Table2[[#This Row],[date]],"dd-mmm-yyyy")</f>
        <v>26-Dec-2019</v>
      </c>
    </row>
    <row r="727" spans="1:18" x14ac:dyDescent="0.25">
      <c r="A727" s="27">
        <v>43826</v>
      </c>
      <c r="B727" s="6" t="str">
        <f t="shared" si="59"/>
        <v>27 Fri</v>
      </c>
      <c r="C727" s="6" t="str">
        <f>TEXT(Table2[[#This Row],[date]],"mmm")</f>
        <v>Dec</v>
      </c>
      <c r="D727" s="30">
        <f>YEAR(Table2[[#This Row],[date]])</f>
        <v>2019</v>
      </c>
      <c r="E727" s="30">
        <v>10533</v>
      </c>
      <c r="F727" s="30">
        <v>1.953055555555556</v>
      </c>
      <c r="G727" s="30">
        <v>7.8396100000000004</v>
      </c>
      <c r="H727" s="30">
        <v>1.953055555555556</v>
      </c>
      <c r="I727" s="30">
        <v>1.5747222222222219</v>
      </c>
      <c r="J727" s="30">
        <v>7.6266099999999986</v>
      </c>
      <c r="K727" s="30">
        <f>Table2[[#This Row],[km]]/Table2[[#This Row],[steps]]*1000*3.28084</f>
        <v>2.4418974719832907</v>
      </c>
      <c r="L727" s="31">
        <f>IF(Table2[[#This Row],[km_walking]]&gt;3,Table2[[#This Row],[km_walking]]/Table2[[#This Row],[hours_walking]],"")</f>
        <v>4.8431462339036866</v>
      </c>
      <c r="M727" s="30">
        <f t="shared" si="60"/>
        <v>1</v>
      </c>
      <c r="N727" s="30">
        <f t="shared" si="56"/>
        <v>0</v>
      </c>
      <c r="O727" s="30">
        <f t="shared" si="58"/>
        <v>0</v>
      </c>
      <c r="P727" s="30">
        <f>IFERROR(IF(Table2[[#This Row],[break]]=0,0,P726+1),1)</f>
        <v>0</v>
      </c>
      <c r="Q727" s="30">
        <f t="shared" si="57"/>
        <v>0</v>
      </c>
      <c r="R727" s="30" t="str">
        <f>TEXT(Table2[[#This Row],[date]],"dd-mmm-yyyy")</f>
        <v>27-Dec-2019</v>
      </c>
    </row>
    <row r="728" spans="1:18" x14ac:dyDescent="0.25">
      <c r="A728" s="27">
        <v>43827</v>
      </c>
      <c r="B728" s="6" t="str">
        <f t="shared" si="59"/>
        <v>28 Sat</v>
      </c>
      <c r="C728" s="6" t="str">
        <f>TEXT(Table2[[#This Row],[date]],"mmm")</f>
        <v>Dec</v>
      </c>
      <c r="D728" s="30">
        <f>YEAR(Table2[[#This Row],[date]])</f>
        <v>2019</v>
      </c>
      <c r="E728" s="30">
        <v>13139</v>
      </c>
      <c r="F728" s="30">
        <v>4.0119444444444934</v>
      </c>
      <c r="G728" s="30">
        <v>9.0553099999999933</v>
      </c>
      <c r="H728" s="30">
        <v>4.0397222222222711</v>
      </c>
      <c r="I728" s="30">
        <v>1.4325000000000001</v>
      </c>
      <c r="J728" s="30">
        <v>6.623339999999998</v>
      </c>
      <c r="K728" s="30">
        <f>Table2[[#This Row],[km]]/Table2[[#This Row],[steps]]*1000*3.28084</f>
        <v>2.2611327544257538</v>
      </c>
      <c r="L728" s="31">
        <f>IF(Table2[[#This Row],[km_walking]]&gt;3,Table2[[#This Row],[km_walking]]/Table2[[#This Row],[hours_walking]],"")</f>
        <v>4.6236230366492128</v>
      </c>
      <c r="M728" s="30">
        <f t="shared" si="60"/>
        <v>1</v>
      </c>
      <c r="N728" s="30">
        <f t="shared" si="56"/>
        <v>0</v>
      </c>
      <c r="O728" s="30">
        <f t="shared" si="58"/>
        <v>0</v>
      </c>
      <c r="P728" s="30">
        <f>IFERROR(IF(Table2[[#This Row],[break]]=0,0,P727+1),1)</f>
        <v>0</v>
      </c>
      <c r="Q728" s="30">
        <f t="shared" si="57"/>
        <v>0</v>
      </c>
      <c r="R728" s="30" t="str">
        <f>TEXT(Table2[[#This Row],[date]],"dd-mmm-yyyy")</f>
        <v>28-Dec-2019</v>
      </c>
    </row>
    <row r="729" spans="1:18" x14ac:dyDescent="0.25">
      <c r="A729" s="27">
        <v>43828</v>
      </c>
      <c r="B729" s="6" t="str">
        <f t="shared" si="59"/>
        <v>29 Sun</v>
      </c>
      <c r="C729" s="6" t="str">
        <f>TEXT(Table2[[#This Row],[date]],"mmm")</f>
        <v>Dec</v>
      </c>
      <c r="D729" s="30">
        <f>YEAR(Table2[[#This Row],[date]])</f>
        <v>2019</v>
      </c>
      <c r="E729" s="30">
        <v>3571</v>
      </c>
      <c r="F729" s="30">
        <v>1.914722222222222</v>
      </c>
      <c r="G729" s="30">
        <v>2.353276999999999</v>
      </c>
      <c r="H729" s="30">
        <v>1.914722222222222</v>
      </c>
      <c r="I729" s="30">
        <v>4.4722222222222219E-2</v>
      </c>
      <c r="J729" s="30">
        <v>0.17762</v>
      </c>
      <c r="K729" s="30">
        <f>Table2[[#This Row],[km]]/Table2[[#This Row],[steps]]*1000*3.28084</f>
        <v>2.1620625350546057</v>
      </c>
      <c r="L729" s="31" t="str">
        <f>IF(Table2[[#This Row],[km_walking]]&gt;3,Table2[[#This Row],[km_walking]]/Table2[[#This Row],[hours_walking]],"")</f>
        <v/>
      </c>
      <c r="M729" s="30">
        <f t="shared" si="60"/>
        <v>0</v>
      </c>
      <c r="N729" s="30">
        <f t="shared" si="56"/>
        <v>0</v>
      </c>
      <c r="O729" s="30">
        <f t="shared" si="58"/>
        <v>0</v>
      </c>
      <c r="P729" s="30">
        <f>IFERROR(IF(Table2[[#This Row],[break]]=0,0,P728+1),1)</f>
        <v>0</v>
      </c>
      <c r="Q729" s="30">
        <f t="shared" si="57"/>
        <v>0</v>
      </c>
      <c r="R729" s="30" t="str">
        <f>TEXT(Table2[[#This Row],[date]],"dd-mmm-yyyy")</f>
        <v>29-Dec-2019</v>
      </c>
    </row>
    <row r="730" spans="1:18" x14ac:dyDescent="0.25">
      <c r="A730" s="27">
        <v>43829</v>
      </c>
      <c r="B730" s="6" t="str">
        <f t="shared" si="59"/>
        <v>30 Mon</v>
      </c>
      <c r="C730" s="6" t="str">
        <f>TEXT(Table2[[#This Row],[date]],"mmm")</f>
        <v>Dec</v>
      </c>
      <c r="D730" s="30">
        <f>YEAR(Table2[[#This Row],[date]])</f>
        <v>2019</v>
      </c>
      <c r="E730" s="30">
        <v>17840</v>
      </c>
      <c r="F730" s="30">
        <v>3.905555555555567</v>
      </c>
      <c r="G730" s="30">
        <v>12.07696000000001</v>
      </c>
      <c r="H730" s="30">
        <v>3.905555555555567</v>
      </c>
      <c r="I730" s="30">
        <v>2.5063888888889001</v>
      </c>
      <c r="J730" s="30">
        <v>10.86395000000001</v>
      </c>
      <c r="K730" s="30">
        <f>Table2[[#This Row],[km]]/Table2[[#This Row],[steps]]*1000*3.28084</f>
        <v>2.2209962694170424</v>
      </c>
      <c r="L730" s="31">
        <f>IF(Table2[[#This Row],[km_walking]]&gt;3,Table2[[#This Row],[km_walking]]/Table2[[#This Row],[hours_walking]],"")</f>
        <v>4.3345029369389181</v>
      </c>
      <c r="M730" s="30">
        <f t="shared" si="60"/>
        <v>1</v>
      </c>
      <c r="N730" s="30">
        <f t="shared" si="56"/>
        <v>0</v>
      </c>
      <c r="O730" s="30">
        <f t="shared" si="58"/>
        <v>0</v>
      </c>
      <c r="P730" s="30">
        <f>IFERROR(IF(Table2[[#This Row],[break]]=0,0,P729+1),1)</f>
        <v>0</v>
      </c>
      <c r="Q730" s="30">
        <f t="shared" si="57"/>
        <v>0</v>
      </c>
      <c r="R730" s="30" t="str">
        <f>TEXT(Table2[[#This Row],[date]],"dd-mmm-yyyy")</f>
        <v>30-Dec-2019</v>
      </c>
    </row>
    <row r="731" spans="1:18" x14ac:dyDescent="0.25">
      <c r="A731" s="27">
        <v>43830</v>
      </c>
      <c r="B731" s="6" t="str">
        <f t="shared" si="59"/>
        <v>31 Tue</v>
      </c>
      <c r="C731" s="6" t="str">
        <f>TEXT(Table2[[#This Row],[date]],"mmm")</f>
        <v>Dec</v>
      </c>
      <c r="D731" s="30">
        <f>YEAR(Table2[[#This Row],[date]])</f>
        <v>2019</v>
      </c>
      <c r="E731" s="30">
        <v>11354</v>
      </c>
      <c r="F731" s="30">
        <v>2.840277777777779</v>
      </c>
      <c r="G731" s="30">
        <v>7.684579000000002</v>
      </c>
      <c r="H731" s="30">
        <v>2.840277777777779</v>
      </c>
      <c r="I731" s="30">
        <v>1.7525000000000011</v>
      </c>
      <c r="J731" s="30">
        <v>6.9170290000000021</v>
      </c>
      <c r="K731" s="30">
        <f>Table2[[#This Row],[km]]/Table2[[#This Row],[steps]]*1000*3.28084</f>
        <v>2.2205279343279911</v>
      </c>
      <c r="L731" s="31">
        <f>IF(Table2[[#This Row],[km_walking]]&gt;3,Table2[[#This Row],[km_walking]]/Table2[[#This Row],[hours_walking]],"")</f>
        <v>3.9469495007132656</v>
      </c>
      <c r="M731" s="30">
        <f t="shared" si="60"/>
        <v>1</v>
      </c>
      <c r="N731" s="30">
        <f t="shared" si="56"/>
        <v>0</v>
      </c>
      <c r="O731" s="30">
        <f t="shared" si="58"/>
        <v>0</v>
      </c>
      <c r="P731" s="30">
        <f>IFERROR(IF(Table2[[#This Row],[break]]=0,0,P730+1),1)</f>
        <v>0</v>
      </c>
      <c r="Q731" s="30">
        <f t="shared" si="57"/>
        <v>0</v>
      </c>
      <c r="R731" s="30" t="str">
        <f>TEXT(Table2[[#This Row],[date]],"dd-mmm-yyyy")</f>
        <v>31-Dec-2019</v>
      </c>
    </row>
    <row r="732" spans="1:18" x14ac:dyDescent="0.25">
      <c r="A732" s="27">
        <v>43831</v>
      </c>
      <c r="B732" s="6" t="str">
        <f t="shared" si="59"/>
        <v>01 Wed</v>
      </c>
      <c r="C732" s="6" t="str">
        <f>TEXT(Table2[[#This Row],[date]],"mmm")</f>
        <v>Jan</v>
      </c>
      <c r="D732" s="30">
        <f>YEAR(Table2[[#This Row],[date]])</f>
        <v>2020</v>
      </c>
      <c r="E732" s="30">
        <v>11546</v>
      </c>
      <c r="F732" s="30">
        <v>4.4947222222222418</v>
      </c>
      <c r="G732" s="30">
        <v>8.2621499999999966</v>
      </c>
      <c r="H732" s="30">
        <v>4.4947222222222418</v>
      </c>
      <c r="I732" s="30">
        <v>1.341388888888889</v>
      </c>
      <c r="J732" s="30">
        <v>5.9201199999999981</v>
      </c>
      <c r="K732" s="30">
        <f>Table2[[#This Row],[km]]/Table2[[#This Row],[steps]]*1000*3.28084</f>
        <v>2.34772147981985</v>
      </c>
      <c r="L732" s="31">
        <f>IF(Table2[[#This Row],[km_walking]]&gt;3,Table2[[#This Row],[km_walking]]/Table2[[#This Row],[hours_walking]],"")</f>
        <v>4.4134255539449141</v>
      </c>
      <c r="M732" s="30">
        <f t="shared" si="60"/>
        <v>1</v>
      </c>
      <c r="N732" s="30">
        <f t="shared" si="56"/>
        <v>0</v>
      </c>
      <c r="O732" s="30">
        <f t="shared" si="58"/>
        <v>0</v>
      </c>
      <c r="P732" s="30">
        <f>IFERROR(IF(Table2[[#This Row],[break]]=0,0,P731+1),1)</f>
        <v>0</v>
      </c>
      <c r="Q732" s="30">
        <f t="shared" si="57"/>
        <v>0</v>
      </c>
      <c r="R732" s="30" t="str">
        <f>TEXT(Table2[[#This Row],[date]],"dd-mmm-yyyy")</f>
        <v>01-Jan-2020</v>
      </c>
    </row>
    <row r="733" spans="1:18" x14ac:dyDescent="0.25">
      <c r="A733" s="27">
        <v>43832</v>
      </c>
      <c r="B733" s="6" t="str">
        <f t="shared" si="59"/>
        <v>02 Thu</v>
      </c>
      <c r="C733" s="6" t="str">
        <f>TEXT(Table2[[#This Row],[date]],"mmm")</f>
        <v>Jan</v>
      </c>
      <c r="D733" s="30">
        <f>YEAR(Table2[[#This Row],[date]])</f>
        <v>2020</v>
      </c>
      <c r="E733" s="30">
        <v>10462</v>
      </c>
      <c r="F733" s="30">
        <v>2.608611111111129</v>
      </c>
      <c r="G733" s="30">
        <v>7.3996000000000022</v>
      </c>
      <c r="H733" s="30">
        <v>2.608611111111129</v>
      </c>
      <c r="I733" s="30">
        <v>1.2050000000000001</v>
      </c>
      <c r="J733" s="30">
        <v>5.5466900000000026</v>
      </c>
      <c r="K733" s="30">
        <f>Table2[[#This Row],[km]]/Table2[[#This Row],[steps]]*1000*3.28084</f>
        <v>2.3204840053527058</v>
      </c>
      <c r="L733" s="31">
        <f>IF(Table2[[#This Row],[km_walking]]&gt;3,Table2[[#This Row],[km_walking]]/Table2[[#This Row],[hours_walking]],"")</f>
        <v>4.6030622406639026</v>
      </c>
      <c r="M733" s="30">
        <f t="shared" si="60"/>
        <v>1</v>
      </c>
      <c r="N733" s="30">
        <f t="shared" si="56"/>
        <v>0</v>
      </c>
      <c r="O733" s="30">
        <f t="shared" si="58"/>
        <v>0</v>
      </c>
      <c r="P733" s="30">
        <f>IFERROR(IF(Table2[[#This Row],[break]]=0,0,P732+1),1)</f>
        <v>0</v>
      </c>
      <c r="Q733" s="30">
        <f t="shared" si="57"/>
        <v>0</v>
      </c>
      <c r="R733" s="30" t="str">
        <f>TEXT(Table2[[#This Row],[date]],"dd-mmm-yyyy")</f>
        <v>02-Jan-2020</v>
      </c>
    </row>
    <row r="734" spans="1:18" x14ac:dyDescent="0.25">
      <c r="A734" s="27">
        <v>43833</v>
      </c>
      <c r="B734" s="6" t="str">
        <f t="shared" si="59"/>
        <v>03 Fri</v>
      </c>
      <c r="C734" s="6" t="str">
        <f>TEXT(Table2[[#This Row],[date]],"mmm")</f>
        <v>Jan</v>
      </c>
      <c r="D734" s="30">
        <f>YEAR(Table2[[#This Row],[date]])</f>
        <v>2020</v>
      </c>
      <c r="E734" s="30">
        <v>9568</v>
      </c>
      <c r="F734" s="30">
        <v>2.1102777777777781</v>
      </c>
      <c r="G734" s="30">
        <v>6.7300200000000006</v>
      </c>
      <c r="H734" s="30">
        <v>2.1102777777777781</v>
      </c>
      <c r="I734" s="30">
        <v>1.499722222222222</v>
      </c>
      <c r="J734" s="30">
        <v>6.163330000000002</v>
      </c>
      <c r="K734" s="30">
        <f>Table2[[#This Row],[km]]/Table2[[#This Row],[steps]]*1000*3.28084</f>
        <v>2.3077047258361207</v>
      </c>
      <c r="L734" s="31">
        <f>IF(Table2[[#This Row],[km_walking]]&gt;3,Table2[[#This Row],[km_walking]]/Table2[[#This Row],[hours_walking]],"")</f>
        <v>4.1096477125393616</v>
      </c>
      <c r="M734" s="30">
        <f t="shared" si="60"/>
        <v>0</v>
      </c>
      <c r="N734" s="30">
        <f t="shared" si="56"/>
        <v>0</v>
      </c>
      <c r="O734" s="30">
        <f t="shared" si="58"/>
        <v>0</v>
      </c>
      <c r="P734" s="30">
        <f>IFERROR(IF(Table2[[#This Row],[break]]=0,0,P733+1),1)</f>
        <v>0</v>
      </c>
      <c r="Q734" s="30">
        <f t="shared" si="57"/>
        <v>0</v>
      </c>
      <c r="R734" s="30" t="str">
        <f>TEXT(Table2[[#This Row],[date]],"dd-mmm-yyyy")</f>
        <v>03-Jan-2020</v>
      </c>
    </row>
    <row r="735" spans="1:18" x14ac:dyDescent="0.25">
      <c r="A735" s="27">
        <v>43834</v>
      </c>
      <c r="B735" s="6" t="str">
        <f t="shared" si="59"/>
        <v>04 Sat</v>
      </c>
      <c r="C735" s="6" t="str">
        <f>TEXT(Table2[[#This Row],[date]],"mmm")</f>
        <v>Jan</v>
      </c>
      <c r="D735" s="30">
        <f>YEAR(Table2[[#This Row],[date]])</f>
        <v>2020</v>
      </c>
      <c r="E735" s="30">
        <v>13701</v>
      </c>
      <c r="F735" s="30">
        <v>3.8541666666666661</v>
      </c>
      <c r="G735" s="30">
        <v>10.085889999999999</v>
      </c>
      <c r="H735" s="30">
        <v>3.8541666666666661</v>
      </c>
      <c r="I735" s="30">
        <v>1.346111111111111</v>
      </c>
      <c r="J735" s="30">
        <v>6.4339600000000043</v>
      </c>
      <c r="K735" s="30">
        <f>Table2[[#This Row],[km]]/Table2[[#This Row],[steps]]*1000*3.28084</f>
        <v>2.4151661446317783</v>
      </c>
      <c r="L735" s="31">
        <f>IF(Table2[[#This Row],[km_walking]]&gt;3,Table2[[#This Row],[km_walking]]/Table2[[#This Row],[hours_walking]],"")</f>
        <v>4.7796648782501068</v>
      </c>
      <c r="M735" s="30">
        <f t="shared" si="60"/>
        <v>1</v>
      </c>
      <c r="N735" s="30">
        <f t="shared" si="56"/>
        <v>0</v>
      </c>
      <c r="O735" s="30">
        <f t="shared" si="58"/>
        <v>0</v>
      </c>
      <c r="P735" s="30">
        <f>IFERROR(IF(Table2[[#This Row],[break]]=0,0,P734+1),1)</f>
        <v>0</v>
      </c>
      <c r="Q735" s="30">
        <f t="shared" si="57"/>
        <v>0</v>
      </c>
      <c r="R735" s="30" t="str">
        <f>TEXT(Table2[[#This Row],[date]],"dd-mmm-yyyy")</f>
        <v>04-Jan-2020</v>
      </c>
    </row>
    <row r="736" spans="1:18" x14ac:dyDescent="0.25">
      <c r="A736" s="27">
        <v>43835</v>
      </c>
      <c r="B736" s="6" t="str">
        <f t="shared" si="59"/>
        <v>05 Sun</v>
      </c>
      <c r="C736" s="6" t="str">
        <f>TEXT(Table2[[#This Row],[date]],"mmm")</f>
        <v>Jan</v>
      </c>
      <c r="D736" s="30">
        <f>YEAR(Table2[[#This Row],[date]])</f>
        <v>2020</v>
      </c>
      <c r="E736" s="30">
        <v>13550</v>
      </c>
      <c r="F736" s="30">
        <v>2.70888888888891</v>
      </c>
      <c r="G736" s="30">
        <v>9.3741599999999998</v>
      </c>
      <c r="H736" s="30">
        <v>2.70888888888891</v>
      </c>
      <c r="I736" s="30">
        <v>1.990833333333333</v>
      </c>
      <c r="J736" s="30">
        <v>8.7595900000000011</v>
      </c>
      <c r="K736" s="30">
        <f>Table2[[#This Row],[km]]/Table2[[#This Row],[steps]]*1000*3.28084</f>
        <v>2.2697504866715867</v>
      </c>
      <c r="L736" s="31">
        <f>IF(Table2[[#This Row],[km_walking]]&gt;3,Table2[[#This Row],[km_walking]]/Table2[[#This Row],[hours_walking]],"")</f>
        <v>4.3999614901632498</v>
      </c>
      <c r="M736" s="30">
        <f t="shared" si="60"/>
        <v>1</v>
      </c>
      <c r="N736" s="30">
        <f t="shared" si="56"/>
        <v>0</v>
      </c>
      <c r="O736" s="30">
        <f t="shared" si="58"/>
        <v>0</v>
      </c>
      <c r="P736" s="30">
        <f>IFERROR(IF(Table2[[#This Row],[break]]=0,0,P735+1),1)</f>
        <v>0</v>
      </c>
      <c r="Q736" s="30">
        <f t="shared" si="57"/>
        <v>0</v>
      </c>
      <c r="R736" s="30" t="str">
        <f>TEXT(Table2[[#This Row],[date]],"dd-mmm-yyyy")</f>
        <v>05-Jan-2020</v>
      </c>
    </row>
    <row r="737" spans="1:18" x14ac:dyDescent="0.25">
      <c r="A737" s="27">
        <v>43836</v>
      </c>
      <c r="B737" s="6" t="str">
        <f t="shared" si="59"/>
        <v>06 Mon</v>
      </c>
      <c r="C737" s="6" t="str">
        <f>TEXT(Table2[[#This Row],[date]],"mmm")</f>
        <v>Jan</v>
      </c>
      <c r="D737" s="30">
        <f>YEAR(Table2[[#This Row],[date]])</f>
        <v>2020</v>
      </c>
      <c r="E737" s="30">
        <v>15252</v>
      </c>
      <c r="F737" s="30">
        <v>4.6655555555555761</v>
      </c>
      <c r="G737" s="30">
        <v>10.7173006</v>
      </c>
      <c r="H737" s="30">
        <v>4.6655555555555761</v>
      </c>
      <c r="I737" s="30">
        <v>1.905555555555555</v>
      </c>
      <c r="J737" s="30">
        <v>7.3972389999999972</v>
      </c>
      <c r="K737" s="30">
        <f>Table2[[#This Row],[km]]/Table2[[#This Row],[steps]]*1000*3.28084</f>
        <v>2.3053860805470756</v>
      </c>
      <c r="L737" s="31">
        <f>IF(Table2[[#This Row],[km_walking]]&gt;3,Table2[[#This Row],[km_walking]]/Table2[[#This Row],[hours_walking]],"")</f>
        <v>3.8819330029154515</v>
      </c>
      <c r="M737" s="30">
        <f t="shared" si="60"/>
        <v>1</v>
      </c>
      <c r="N737" s="30">
        <f t="shared" si="56"/>
        <v>0</v>
      </c>
      <c r="O737" s="30">
        <f t="shared" si="58"/>
        <v>0</v>
      </c>
      <c r="P737" s="30">
        <f>IFERROR(IF(Table2[[#This Row],[break]]=0,0,P736+1),1)</f>
        <v>0</v>
      </c>
      <c r="Q737" s="30">
        <f t="shared" si="57"/>
        <v>0</v>
      </c>
      <c r="R737" s="30" t="str">
        <f>TEXT(Table2[[#This Row],[date]],"dd-mmm-yyyy")</f>
        <v>06-Jan-2020</v>
      </c>
    </row>
    <row r="738" spans="1:18" x14ac:dyDescent="0.25">
      <c r="A738" s="27">
        <v>43837</v>
      </c>
      <c r="B738" s="6" t="str">
        <f t="shared" si="59"/>
        <v>07 Tue</v>
      </c>
      <c r="C738" s="6" t="str">
        <f>TEXT(Table2[[#This Row],[date]],"mmm")</f>
        <v>Jan</v>
      </c>
      <c r="D738" s="30">
        <f>YEAR(Table2[[#This Row],[date]])</f>
        <v>2020</v>
      </c>
      <c r="E738" s="30">
        <v>13923</v>
      </c>
      <c r="F738" s="30">
        <v>4.3458333333333874</v>
      </c>
      <c r="G738" s="30">
        <v>10.01393899</v>
      </c>
      <c r="H738" s="30">
        <v>4.3444444444444983</v>
      </c>
      <c r="I738" s="30">
        <v>1.796944444444444</v>
      </c>
      <c r="J738" s="30">
        <v>7.8550376999999942</v>
      </c>
      <c r="K738" s="30">
        <f>Table2[[#This Row],[km]]/Table2[[#This Row],[steps]]*1000*3.28084</f>
        <v>2.3597020466818646</v>
      </c>
      <c r="L738" s="31">
        <f>IF(Table2[[#This Row],[km_walking]]&gt;3,Table2[[#This Row],[km_walking]]/Table2[[#This Row],[hours_walking]],"")</f>
        <v>4.3713303014376237</v>
      </c>
      <c r="M738" s="30">
        <f t="shared" si="60"/>
        <v>1</v>
      </c>
      <c r="N738" s="30">
        <f t="shared" si="56"/>
        <v>0</v>
      </c>
      <c r="O738" s="30">
        <f t="shared" si="58"/>
        <v>0</v>
      </c>
      <c r="P738" s="30">
        <f>IFERROR(IF(Table2[[#This Row],[break]]=0,0,P737+1),1)</f>
        <v>0</v>
      </c>
      <c r="Q738" s="30">
        <f t="shared" si="57"/>
        <v>0</v>
      </c>
      <c r="R738" s="30" t="str">
        <f>TEXT(Table2[[#This Row],[date]],"dd-mmm-yyyy")</f>
        <v>07-Jan-2020</v>
      </c>
    </row>
    <row r="739" spans="1:18" x14ac:dyDescent="0.25">
      <c r="A739" s="27">
        <v>43838</v>
      </c>
      <c r="B739" s="6" t="str">
        <f t="shared" si="59"/>
        <v>08 Wed</v>
      </c>
      <c r="C739" s="6" t="str">
        <f>TEXT(Table2[[#This Row],[date]],"mmm")</f>
        <v>Jan</v>
      </c>
      <c r="D739" s="30">
        <f>YEAR(Table2[[#This Row],[date]])</f>
        <v>2020</v>
      </c>
      <c r="E739" s="30">
        <v>11256</v>
      </c>
      <c r="F739" s="30">
        <v>3.531944444444457</v>
      </c>
      <c r="G739" s="30">
        <v>8.2079600000000035</v>
      </c>
      <c r="H739" s="30">
        <v>3.531944444444457</v>
      </c>
      <c r="I739" s="30">
        <v>1.277777777777777</v>
      </c>
      <c r="J739" s="30">
        <v>5.7209099999999999</v>
      </c>
      <c r="K739" s="30">
        <f>Table2[[#This Row],[km]]/Table2[[#This Row],[steps]]*1000*3.28084</f>
        <v>2.3924132450604132</v>
      </c>
      <c r="L739" s="31">
        <f>IF(Table2[[#This Row],[km_walking]]&gt;3,Table2[[#This Row],[km_walking]]/Table2[[#This Row],[hours_walking]],"")</f>
        <v>4.4772339130434808</v>
      </c>
      <c r="M739" s="30">
        <f t="shared" si="60"/>
        <v>1</v>
      </c>
      <c r="N739" s="30">
        <f t="shared" si="56"/>
        <v>0</v>
      </c>
      <c r="O739" s="30">
        <f t="shared" si="58"/>
        <v>0</v>
      </c>
      <c r="P739" s="30">
        <f>IFERROR(IF(Table2[[#This Row],[break]]=0,0,P738+1),1)</f>
        <v>0</v>
      </c>
      <c r="Q739" s="30">
        <f t="shared" si="57"/>
        <v>0</v>
      </c>
      <c r="R739" s="30" t="str">
        <f>TEXT(Table2[[#This Row],[date]],"dd-mmm-yyyy")</f>
        <v>08-Jan-2020</v>
      </c>
    </row>
    <row r="740" spans="1:18" x14ac:dyDescent="0.25">
      <c r="A740" s="27">
        <v>43839</v>
      </c>
      <c r="B740" s="6" t="str">
        <f t="shared" si="59"/>
        <v>09 Thu</v>
      </c>
      <c r="C740" s="6" t="str">
        <f>TEXT(Table2[[#This Row],[date]],"mmm")</f>
        <v>Jan</v>
      </c>
      <c r="D740" s="30">
        <f>YEAR(Table2[[#This Row],[date]])</f>
        <v>2020</v>
      </c>
      <c r="E740" s="30">
        <v>10250</v>
      </c>
      <c r="F740" s="30">
        <v>3.9275000000000029</v>
      </c>
      <c r="G740" s="30">
        <v>6.9480690000000012</v>
      </c>
      <c r="H740" s="30">
        <v>3.9275000000000029</v>
      </c>
      <c r="I740" s="30">
        <v>1.339444444444444</v>
      </c>
      <c r="J740" s="30">
        <v>4.7235090000000017</v>
      </c>
      <c r="K740" s="30">
        <f>Table2[[#This Row],[km]]/Table2[[#This Row],[steps]]*1000*3.28084</f>
        <v>2.2239514827278053</v>
      </c>
      <c r="L740" s="31">
        <f>IF(Table2[[#This Row],[km_walking]]&gt;3,Table2[[#This Row],[km_walking]]/Table2[[#This Row],[hours_walking]],"")</f>
        <v>3.5264687681460001</v>
      </c>
      <c r="M740" s="30">
        <f t="shared" si="60"/>
        <v>1</v>
      </c>
      <c r="N740" s="30">
        <f t="shared" si="56"/>
        <v>0</v>
      </c>
      <c r="O740" s="30">
        <f t="shared" si="58"/>
        <v>0</v>
      </c>
      <c r="P740" s="30">
        <f>IFERROR(IF(Table2[[#This Row],[break]]=0,0,P739+1),1)</f>
        <v>0</v>
      </c>
      <c r="Q740" s="30">
        <f t="shared" si="57"/>
        <v>0</v>
      </c>
      <c r="R740" s="30" t="str">
        <f>TEXT(Table2[[#This Row],[date]],"dd-mmm-yyyy")</f>
        <v>09-Jan-2020</v>
      </c>
    </row>
    <row r="741" spans="1:18" x14ac:dyDescent="0.25">
      <c r="A741" s="27">
        <v>43840</v>
      </c>
      <c r="B741" s="6" t="str">
        <f t="shared" si="59"/>
        <v>10 Fri</v>
      </c>
      <c r="C741" s="6" t="str">
        <f>TEXT(Table2[[#This Row],[date]],"mmm")</f>
        <v>Jan</v>
      </c>
      <c r="D741" s="30">
        <f>YEAR(Table2[[#This Row],[date]])</f>
        <v>2020</v>
      </c>
      <c r="E741" s="30">
        <v>14184</v>
      </c>
      <c r="F741" s="30">
        <v>3.326944444444476</v>
      </c>
      <c r="G741" s="30">
        <v>10.700260000000011</v>
      </c>
      <c r="H741" s="30">
        <v>3.326944444444476</v>
      </c>
      <c r="I741" s="30">
        <v>1.970277777777778</v>
      </c>
      <c r="J741" s="30">
        <v>9.3541800000000066</v>
      </c>
      <c r="K741" s="30">
        <f>Table2[[#This Row],[km]]/Table2[[#This Row],[steps]]*1000*3.28084</f>
        <v>2.4750310926677974</v>
      </c>
      <c r="L741" s="31">
        <f>IF(Table2[[#This Row],[km_walking]]&gt;3,Table2[[#This Row],[km_walking]]/Table2[[#This Row],[hours_walking]],"")</f>
        <v>4.7476452840829015</v>
      </c>
      <c r="M741" s="30">
        <f t="shared" si="60"/>
        <v>1</v>
      </c>
      <c r="N741" s="30">
        <f t="shared" si="56"/>
        <v>0</v>
      </c>
      <c r="O741" s="30">
        <f t="shared" si="58"/>
        <v>0</v>
      </c>
      <c r="P741" s="30">
        <f>IFERROR(IF(Table2[[#This Row],[break]]=0,0,P740+1),1)</f>
        <v>0</v>
      </c>
      <c r="Q741" s="30">
        <f t="shared" si="57"/>
        <v>0</v>
      </c>
      <c r="R741" s="30" t="str">
        <f>TEXT(Table2[[#This Row],[date]],"dd-mmm-yyyy")</f>
        <v>10-Jan-2020</v>
      </c>
    </row>
    <row r="742" spans="1:18" x14ac:dyDescent="0.25">
      <c r="A742" s="27">
        <v>43841</v>
      </c>
      <c r="B742" s="6" t="str">
        <f t="shared" si="59"/>
        <v>11 Sat</v>
      </c>
      <c r="C742" s="6" t="str">
        <f>TEXT(Table2[[#This Row],[date]],"mmm")</f>
        <v>Jan</v>
      </c>
      <c r="D742" s="30">
        <f>YEAR(Table2[[#This Row],[date]])</f>
        <v>2020</v>
      </c>
      <c r="E742" s="30">
        <v>13844</v>
      </c>
      <c r="F742" s="30">
        <v>4.3647222222222428</v>
      </c>
      <c r="G742" s="30">
        <v>10.157304999999999</v>
      </c>
      <c r="H742" s="30">
        <v>4.3647222222222428</v>
      </c>
      <c r="I742" s="30">
        <v>1.9163888888888889</v>
      </c>
      <c r="J742" s="30">
        <v>7.9169949999999991</v>
      </c>
      <c r="K742" s="30">
        <f>Table2[[#This Row],[km]]/Table2[[#This Row],[steps]]*1000*3.28084</f>
        <v>2.4071433499133197</v>
      </c>
      <c r="L742" s="31">
        <f>IF(Table2[[#This Row],[km_walking]]&gt;3,Table2[[#This Row],[km_walking]]/Table2[[#This Row],[hours_walking]],"")</f>
        <v>4.1312048122916361</v>
      </c>
      <c r="M742" s="30">
        <f t="shared" si="60"/>
        <v>1</v>
      </c>
      <c r="N742" s="30">
        <f t="shared" si="56"/>
        <v>0</v>
      </c>
      <c r="O742" s="30">
        <f t="shared" si="58"/>
        <v>0</v>
      </c>
      <c r="P742" s="30">
        <f>IFERROR(IF(Table2[[#This Row],[break]]=0,0,P741+1),1)</f>
        <v>0</v>
      </c>
      <c r="Q742" s="30">
        <f t="shared" si="57"/>
        <v>0</v>
      </c>
      <c r="R742" s="30" t="str">
        <f>TEXT(Table2[[#This Row],[date]],"dd-mmm-yyyy")</f>
        <v>11-Jan-2020</v>
      </c>
    </row>
    <row r="743" spans="1:18" x14ac:dyDescent="0.25">
      <c r="A743" s="27">
        <v>43842</v>
      </c>
      <c r="B743" s="6" t="str">
        <f t="shared" si="59"/>
        <v>12 Sun</v>
      </c>
      <c r="C743" s="6" t="str">
        <f>TEXT(Table2[[#This Row],[date]],"mmm")</f>
        <v>Jan</v>
      </c>
      <c r="D743" s="30">
        <f>YEAR(Table2[[#This Row],[date]])</f>
        <v>2020</v>
      </c>
      <c r="E743" s="30">
        <v>14054</v>
      </c>
      <c r="F743" s="30">
        <v>4.3938888888889496</v>
      </c>
      <c r="G743" s="30">
        <v>10.55872000000001</v>
      </c>
      <c r="H743" s="30">
        <v>4.3938888888889496</v>
      </c>
      <c r="I743" s="30">
        <v>1.3925000000000001</v>
      </c>
      <c r="J743" s="30">
        <v>7.2370900000000002</v>
      </c>
      <c r="K743" s="30">
        <f>Table2[[#This Row],[km]]/Table2[[#This Row],[steps]]*1000*3.28084</f>
        <v>2.4648833730468218</v>
      </c>
      <c r="L743" s="31">
        <f>IF(Table2[[#This Row],[km_walking]]&gt;3,Table2[[#This Row],[km_walking]]/Table2[[#This Row],[hours_walking]],"")</f>
        <v>5.1971921005385999</v>
      </c>
      <c r="M743" s="30">
        <f t="shared" si="60"/>
        <v>1</v>
      </c>
      <c r="N743" s="30">
        <f t="shared" si="56"/>
        <v>0</v>
      </c>
      <c r="O743" s="30">
        <f t="shared" si="58"/>
        <v>0</v>
      </c>
      <c r="P743" s="30">
        <f>IFERROR(IF(Table2[[#This Row],[break]]=0,0,P742+1),1)</f>
        <v>0</v>
      </c>
      <c r="Q743" s="30">
        <f t="shared" si="57"/>
        <v>1</v>
      </c>
      <c r="R743" s="30" t="str">
        <f>TEXT(Table2[[#This Row],[date]],"dd-mmm-yyyy")</f>
        <v>12-Jan-2020</v>
      </c>
    </row>
    <row r="744" spans="1:18" x14ac:dyDescent="0.25">
      <c r="A744" s="27">
        <v>43843</v>
      </c>
      <c r="B744" s="6" t="str">
        <f t="shared" si="59"/>
        <v>13 Mon</v>
      </c>
      <c r="C744" s="6" t="str">
        <f>TEXT(Table2[[#This Row],[date]],"mmm")</f>
        <v>Jan</v>
      </c>
      <c r="D744" s="30">
        <f>YEAR(Table2[[#This Row],[date]])</f>
        <v>2020</v>
      </c>
      <c r="E744" s="30">
        <v>9996</v>
      </c>
      <c r="F744" s="30">
        <v>2.9613888888888882</v>
      </c>
      <c r="G744" s="30">
        <v>7.5322699999999996</v>
      </c>
      <c r="H744" s="30">
        <v>3.0630555555555552</v>
      </c>
      <c r="I744" s="30">
        <v>1.5855555555555549</v>
      </c>
      <c r="J744" s="30">
        <v>6.9237600000000006</v>
      </c>
      <c r="K744" s="30">
        <f>Table2[[#This Row],[km]]/Table2[[#This Row],[steps]]*1000*3.28084</f>
        <v>2.472206153141256</v>
      </c>
      <c r="L744" s="31">
        <f>IF(Table2[[#This Row],[km_walking]]&gt;3,Table2[[#This Row],[km_walking]]/Table2[[#This Row],[hours_walking]],"")</f>
        <v>4.3667722494744243</v>
      </c>
      <c r="M744" s="30">
        <f t="shared" si="60"/>
        <v>0</v>
      </c>
      <c r="N744" s="30">
        <f t="shared" si="56"/>
        <v>0</v>
      </c>
      <c r="O744" s="30">
        <f t="shared" si="58"/>
        <v>0</v>
      </c>
      <c r="P744" s="30">
        <f>IFERROR(IF(Table2[[#This Row],[break]]=0,0,P743+1),1)</f>
        <v>0</v>
      </c>
      <c r="Q744" s="30">
        <f t="shared" si="57"/>
        <v>0</v>
      </c>
      <c r="R744" s="30" t="str">
        <f>TEXT(Table2[[#This Row],[date]],"dd-mmm-yyyy")</f>
        <v>13-Jan-2020</v>
      </c>
    </row>
    <row r="745" spans="1:18" x14ac:dyDescent="0.25">
      <c r="A745" s="27">
        <v>43844</v>
      </c>
      <c r="B745" s="6" t="str">
        <f t="shared" si="59"/>
        <v>14 Tue</v>
      </c>
      <c r="C745" s="6" t="str">
        <f>TEXT(Table2[[#This Row],[date]],"mmm")</f>
        <v>Jan</v>
      </c>
      <c r="D745" s="30">
        <f>YEAR(Table2[[#This Row],[date]])</f>
        <v>2020</v>
      </c>
      <c r="E745" s="30">
        <v>11878</v>
      </c>
      <c r="F745" s="30">
        <v>2.775833333333356</v>
      </c>
      <c r="G745" s="30">
        <v>7.9705199999999952</v>
      </c>
      <c r="H745" s="30">
        <v>2.775833333333356</v>
      </c>
      <c r="I745" s="30">
        <v>1.530555555555555</v>
      </c>
      <c r="J745" s="30">
        <v>6.533279999999996</v>
      </c>
      <c r="K745" s="30">
        <f>Table2[[#This Row],[km]]/Table2[[#This Row],[steps]]*1000*3.28084</f>
        <v>2.2015491527866629</v>
      </c>
      <c r="L745" s="31">
        <f>IF(Table2[[#This Row],[km_walking]]&gt;3,Table2[[#This Row],[km_walking]]/Table2[[#This Row],[hours_walking]],"")</f>
        <v>4.2685676950998177</v>
      </c>
      <c r="M745" s="30">
        <f t="shared" si="60"/>
        <v>1</v>
      </c>
      <c r="N745" s="30">
        <f t="shared" si="56"/>
        <v>0</v>
      </c>
      <c r="O745" s="30">
        <f t="shared" si="58"/>
        <v>0</v>
      </c>
      <c r="P745" s="30">
        <f>IFERROR(IF(Table2[[#This Row],[break]]=0,0,P744+1),1)</f>
        <v>0</v>
      </c>
      <c r="Q745" s="30">
        <f t="shared" si="57"/>
        <v>0</v>
      </c>
      <c r="R745" s="30" t="str">
        <f>TEXT(Table2[[#This Row],[date]],"dd-mmm-yyyy")</f>
        <v>14-Jan-2020</v>
      </c>
    </row>
    <row r="746" spans="1:18" x14ac:dyDescent="0.25">
      <c r="A746" s="27">
        <v>43845</v>
      </c>
      <c r="B746" s="6" t="str">
        <f t="shared" si="59"/>
        <v>15 Wed</v>
      </c>
      <c r="C746" s="6" t="str">
        <f>TEXT(Table2[[#This Row],[date]],"mmm")</f>
        <v>Jan</v>
      </c>
      <c r="D746" s="30">
        <f>YEAR(Table2[[#This Row],[date]])</f>
        <v>2020</v>
      </c>
      <c r="E746" s="30">
        <v>13563</v>
      </c>
      <c r="F746" s="30">
        <v>4.8297222222222889</v>
      </c>
      <c r="G746" s="30">
        <v>10.03126</v>
      </c>
      <c r="H746" s="30">
        <v>4.8297222222222889</v>
      </c>
      <c r="I746" s="30">
        <v>1.5347222222222221</v>
      </c>
      <c r="J746" s="30">
        <v>7.2527000000000079</v>
      </c>
      <c r="K746" s="30">
        <f>Table2[[#This Row],[km]]/Table2[[#This Row],[steps]]*1000*3.28084</f>
        <v>2.4265250356410824</v>
      </c>
      <c r="L746" s="31">
        <f>IF(Table2[[#This Row],[km_walking]]&gt;3,Table2[[#This Row],[km_walking]]/Table2[[#This Row],[hours_walking]],"")</f>
        <v>4.7257411764705939</v>
      </c>
      <c r="M746" s="30">
        <f t="shared" si="60"/>
        <v>1</v>
      </c>
      <c r="N746" s="30">
        <f t="shared" si="56"/>
        <v>0</v>
      </c>
      <c r="O746" s="30">
        <f t="shared" si="58"/>
        <v>0</v>
      </c>
      <c r="P746" s="30">
        <f>IFERROR(IF(Table2[[#This Row],[break]]=0,0,P745+1),1)</f>
        <v>0</v>
      </c>
      <c r="Q746" s="30">
        <f t="shared" si="57"/>
        <v>0</v>
      </c>
      <c r="R746" s="30" t="str">
        <f>TEXT(Table2[[#This Row],[date]],"dd-mmm-yyyy")</f>
        <v>15-Jan-2020</v>
      </c>
    </row>
    <row r="747" spans="1:18" x14ac:dyDescent="0.25">
      <c r="A747" s="27">
        <v>43846</v>
      </c>
      <c r="B747" s="6" t="str">
        <f t="shared" si="59"/>
        <v>16 Thu</v>
      </c>
      <c r="C747" s="6" t="str">
        <f>TEXT(Table2[[#This Row],[date]],"mmm")</f>
        <v>Jan</v>
      </c>
      <c r="D747" s="30">
        <f>YEAR(Table2[[#This Row],[date]])</f>
        <v>2020</v>
      </c>
      <c r="E747" s="30">
        <v>10481</v>
      </c>
      <c r="F747" s="30">
        <v>3.3419444444444801</v>
      </c>
      <c r="G747" s="30">
        <v>7.7111582900000029</v>
      </c>
      <c r="H747" s="30">
        <v>3.3425000000000349</v>
      </c>
      <c r="I747" s="30">
        <v>1.4413888888888879</v>
      </c>
      <c r="J747" s="30">
        <v>6.3943214200000016</v>
      </c>
      <c r="K747" s="30">
        <f>Table2[[#This Row],[km]]/Table2[[#This Row],[steps]]*1000*3.28084</f>
        <v>2.4138036985176616</v>
      </c>
      <c r="L747" s="31">
        <f>IF(Table2[[#This Row],[km_walking]]&gt;3,Table2[[#This Row],[km_walking]]/Table2[[#This Row],[hours_walking]],"")</f>
        <v>4.4362222223935284</v>
      </c>
      <c r="M747" s="30">
        <f t="shared" si="60"/>
        <v>1</v>
      </c>
      <c r="N747" s="30">
        <f t="shared" si="56"/>
        <v>0</v>
      </c>
      <c r="O747" s="30">
        <f t="shared" si="58"/>
        <v>0</v>
      </c>
      <c r="P747" s="30">
        <f>IFERROR(IF(Table2[[#This Row],[break]]=0,0,P746+1),1)</f>
        <v>0</v>
      </c>
      <c r="Q747" s="30">
        <f t="shared" si="57"/>
        <v>0</v>
      </c>
      <c r="R747" s="30" t="str">
        <f>TEXT(Table2[[#This Row],[date]],"dd-mmm-yyyy")</f>
        <v>16-Jan-2020</v>
      </c>
    </row>
    <row r="748" spans="1:18" x14ac:dyDescent="0.25">
      <c r="A748" s="27">
        <v>43847</v>
      </c>
      <c r="B748" s="6" t="str">
        <f t="shared" si="59"/>
        <v>17 Fri</v>
      </c>
      <c r="C748" s="6" t="str">
        <f>TEXT(Table2[[#This Row],[date]],"mmm")</f>
        <v>Jan</v>
      </c>
      <c r="D748" s="30">
        <f>YEAR(Table2[[#This Row],[date]])</f>
        <v>2020</v>
      </c>
      <c r="E748" s="30">
        <v>4111</v>
      </c>
      <c r="F748" s="30">
        <v>1.7072222222222231</v>
      </c>
      <c r="G748" s="30">
        <v>2.861831</v>
      </c>
      <c r="H748" s="30">
        <v>1.7072222222222231</v>
      </c>
      <c r="I748" s="30">
        <v>0.48305555555555552</v>
      </c>
      <c r="J748" s="30">
        <v>1.5495509999999999</v>
      </c>
      <c r="K748" s="30">
        <f>Table2[[#This Row],[km]]/Table2[[#This Row],[steps]]*1000*3.28084</f>
        <v>2.2839235266455851</v>
      </c>
      <c r="L748" s="31" t="str">
        <f>IF(Table2[[#This Row],[km_walking]]&gt;3,Table2[[#This Row],[km_walking]]/Table2[[#This Row],[hours_walking]],"")</f>
        <v/>
      </c>
      <c r="M748" s="30">
        <f t="shared" si="60"/>
        <v>0</v>
      </c>
      <c r="N748" s="30">
        <f t="shared" si="56"/>
        <v>0</v>
      </c>
      <c r="O748" s="30">
        <f t="shared" si="58"/>
        <v>0</v>
      </c>
      <c r="P748" s="30">
        <f>IFERROR(IF(Table2[[#This Row],[break]]=0,0,P747+1),1)</f>
        <v>0</v>
      </c>
      <c r="Q748" s="30">
        <f t="shared" si="57"/>
        <v>0</v>
      </c>
      <c r="R748" s="30" t="str">
        <f>TEXT(Table2[[#This Row],[date]],"dd-mmm-yyyy")</f>
        <v>17-Jan-2020</v>
      </c>
    </row>
    <row r="749" spans="1:18" x14ac:dyDescent="0.25">
      <c r="A749" s="27">
        <v>43848</v>
      </c>
      <c r="B749" s="6" t="str">
        <f t="shared" si="59"/>
        <v>18 Sat</v>
      </c>
      <c r="C749" s="6" t="str">
        <f>TEXT(Table2[[#This Row],[date]],"mmm")</f>
        <v>Jan</v>
      </c>
      <c r="D749" s="30">
        <f>YEAR(Table2[[#This Row],[date]])</f>
        <v>2020</v>
      </c>
      <c r="E749" s="30">
        <v>7404</v>
      </c>
      <c r="F749" s="30">
        <v>2.8697222222222218</v>
      </c>
      <c r="G749" s="30">
        <v>5.3871779999999987</v>
      </c>
      <c r="H749" s="30">
        <v>2.8697222222222218</v>
      </c>
      <c r="I749" s="30">
        <v>1.1000000000000001</v>
      </c>
      <c r="J749" s="30">
        <v>3.7363180000000011</v>
      </c>
      <c r="K749" s="30">
        <f>Table2[[#This Row],[km]]/Table2[[#This Row],[steps]]*1000*3.28084</f>
        <v>2.3871514140356562</v>
      </c>
      <c r="L749" s="31">
        <f>IF(Table2[[#This Row],[km_walking]]&gt;3,Table2[[#This Row],[km_walking]]/Table2[[#This Row],[hours_walking]],"")</f>
        <v>3.3966527272727278</v>
      </c>
      <c r="M749" s="30">
        <f t="shared" si="60"/>
        <v>0</v>
      </c>
      <c r="N749" s="30">
        <f t="shared" si="56"/>
        <v>0</v>
      </c>
      <c r="O749" s="30">
        <f t="shared" si="58"/>
        <v>0</v>
      </c>
      <c r="P749" s="30">
        <f>IFERROR(IF(Table2[[#This Row],[break]]=0,0,P748+1),1)</f>
        <v>0</v>
      </c>
      <c r="Q749" s="30">
        <f t="shared" si="57"/>
        <v>0</v>
      </c>
      <c r="R749" s="30" t="str">
        <f>TEXT(Table2[[#This Row],[date]],"dd-mmm-yyyy")</f>
        <v>18-Jan-2020</v>
      </c>
    </row>
    <row r="750" spans="1:18" x14ac:dyDescent="0.25">
      <c r="A750" s="27">
        <v>43849</v>
      </c>
      <c r="B750" s="6" t="str">
        <f t="shared" si="59"/>
        <v>19 Sun</v>
      </c>
      <c r="C750" s="6" t="str">
        <f>TEXT(Table2[[#This Row],[date]],"mmm")</f>
        <v>Jan</v>
      </c>
      <c r="D750" s="30">
        <f>YEAR(Table2[[#This Row],[date]])</f>
        <v>2020</v>
      </c>
      <c r="E750" s="30">
        <v>8681</v>
      </c>
      <c r="F750" s="30">
        <v>2.7669444444444449</v>
      </c>
      <c r="G750" s="30">
        <v>5.8217000000000017</v>
      </c>
      <c r="H750" s="30">
        <v>2.7669444444444449</v>
      </c>
      <c r="I750" s="30">
        <v>0.78861111111111115</v>
      </c>
      <c r="J750" s="30">
        <v>2.7292299999999989</v>
      </c>
      <c r="K750" s="30">
        <f>Table2[[#This Row],[km]]/Table2[[#This Row],[steps]]*1000*3.28084</f>
        <v>2.2002149784587037</v>
      </c>
      <c r="L750" s="31" t="str">
        <f>IF(Table2[[#This Row],[km_walking]]&gt;3,Table2[[#This Row],[km_walking]]/Table2[[#This Row],[hours_walking]],"")</f>
        <v/>
      </c>
      <c r="M750" s="30">
        <f t="shared" si="60"/>
        <v>0</v>
      </c>
      <c r="N750" s="30">
        <f t="shared" si="56"/>
        <v>0</v>
      </c>
      <c r="O750" s="30">
        <f t="shared" si="58"/>
        <v>0</v>
      </c>
      <c r="P750" s="30">
        <f>IFERROR(IF(Table2[[#This Row],[break]]=0,0,P749+1),1)</f>
        <v>0</v>
      </c>
      <c r="Q750" s="30">
        <f t="shared" si="57"/>
        <v>0</v>
      </c>
      <c r="R750" s="30" t="str">
        <f>TEXT(Table2[[#This Row],[date]],"dd-mmm-yyyy")</f>
        <v>19-Jan-2020</v>
      </c>
    </row>
    <row r="751" spans="1:18" x14ac:dyDescent="0.25">
      <c r="A751" s="27">
        <v>43850</v>
      </c>
      <c r="B751" s="6" t="str">
        <f t="shared" si="59"/>
        <v>20 Mon</v>
      </c>
      <c r="C751" s="6" t="str">
        <f>TEXT(Table2[[#This Row],[date]],"mmm")</f>
        <v>Jan</v>
      </c>
      <c r="D751" s="30">
        <f>YEAR(Table2[[#This Row],[date]])</f>
        <v>2020</v>
      </c>
      <c r="E751" s="30">
        <v>7307</v>
      </c>
      <c r="F751" s="30">
        <v>4.2399999999999993</v>
      </c>
      <c r="G751" s="30">
        <v>4.9898056929999992</v>
      </c>
      <c r="H751" s="30">
        <v>4.2399999999999993</v>
      </c>
      <c r="I751" s="30">
        <v>0.27499999999999991</v>
      </c>
      <c r="J751" s="30">
        <v>1.09373659</v>
      </c>
      <c r="K751" s="30">
        <f>Table2[[#This Row],[km]]/Table2[[#This Row],[steps]]*1000*3.28084</f>
        <v>2.2404207075163702</v>
      </c>
      <c r="L751" s="31" t="str">
        <f>IF(Table2[[#This Row],[km_walking]]&gt;3,Table2[[#This Row],[km_walking]]/Table2[[#This Row],[hours_walking]],"")</f>
        <v/>
      </c>
      <c r="M751" s="30">
        <f t="shared" si="60"/>
        <v>0</v>
      </c>
      <c r="N751" s="30">
        <f t="shared" si="56"/>
        <v>0</v>
      </c>
      <c r="O751" s="30">
        <f t="shared" si="58"/>
        <v>0</v>
      </c>
      <c r="P751" s="30">
        <f>IFERROR(IF(Table2[[#This Row],[break]]=0,0,P750+1),1)</f>
        <v>0</v>
      </c>
      <c r="Q751" s="30">
        <f t="shared" si="57"/>
        <v>0</v>
      </c>
      <c r="R751" s="30" t="str">
        <f>TEXT(Table2[[#This Row],[date]],"dd-mmm-yyyy")</f>
        <v>20-Jan-2020</v>
      </c>
    </row>
    <row r="752" spans="1:18" x14ac:dyDescent="0.25">
      <c r="A752" s="27">
        <v>43851</v>
      </c>
      <c r="B752" s="6" t="str">
        <f t="shared" si="59"/>
        <v>21 Tue</v>
      </c>
      <c r="C752" s="6" t="str">
        <f>TEXT(Table2[[#This Row],[date]],"mmm")</f>
        <v>Jan</v>
      </c>
      <c r="D752" s="30">
        <f>YEAR(Table2[[#This Row],[date]])</f>
        <v>2020</v>
      </c>
      <c r="E752" s="30">
        <v>8203</v>
      </c>
      <c r="F752" s="30">
        <v>4.9897222222222224</v>
      </c>
      <c r="G752" s="30">
        <v>5.5911789999999986</v>
      </c>
      <c r="H752" s="30">
        <v>4.9897222222222224</v>
      </c>
      <c r="I752" s="30">
        <v>0.47694444444444439</v>
      </c>
      <c r="J752" s="30">
        <v>1.4067000000000001</v>
      </c>
      <c r="K752" s="30">
        <f>Table2[[#This Row],[km]]/Table2[[#This Row],[steps]]*1000*3.28084</f>
        <v>2.2362262233768129</v>
      </c>
      <c r="L752" s="31" t="str">
        <f>IF(Table2[[#This Row],[km_walking]]&gt;3,Table2[[#This Row],[km_walking]]/Table2[[#This Row],[hours_walking]],"")</f>
        <v/>
      </c>
      <c r="M752" s="30">
        <f t="shared" si="60"/>
        <v>0</v>
      </c>
      <c r="N752" s="30">
        <f t="shared" si="56"/>
        <v>0</v>
      </c>
      <c r="O752" s="30">
        <f t="shared" si="58"/>
        <v>0</v>
      </c>
      <c r="P752" s="30">
        <f>IFERROR(IF(Table2[[#This Row],[break]]=0,0,P751+1),1)</f>
        <v>0</v>
      </c>
      <c r="Q752" s="30">
        <f t="shared" si="57"/>
        <v>0</v>
      </c>
      <c r="R752" s="30" t="str">
        <f>TEXT(Table2[[#This Row],[date]],"dd-mmm-yyyy")</f>
        <v>21-Jan-2020</v>
      </c>
    </row>
    <row r="753" spans="1:18" x14ac:dyDescent="0.25">
      <c r="A753" s="27">
        <v>43852</v>
      </c>
      <c r="B753" s="6" t="str">
        <f t="shared" si="59"/>
        <v>22 Wed</v>
      </c>
      <c r="C753" s="6" t="str">
        <f>TEXT(Table2[[#This Row],[date]],"mmm")</f>
        <v>Jan</v>
      </c>
      <c r="D753" s="30">
        <f>YEAR(Table2[[#This Row],[date]])</f>
        <v>2020</v>
      </c>
      <c r="E753" s="30">
        <v>9169</v>
      </c>
      <c r="F753" s="30">
        <v>3.5766666666666671</v>
      </c>
      <c r="G753" s="30">
        <v>5.90008</v>
      </c>
      <c r="H753" s="30">
        <v>3.5766666666666671</v>
      </c>
      <c r="I753" s="30">
        <v>0.83944444444444444</v>
      </c>
      <c r="J753" s="30">
        <v>2.7218</v>
      </c>
      <c r="K753" s="30">
        <f>Table2[[#This Row],[km]]/Table2[[#This Row],[steps]]*1000*3.28084</f>
        <v>2.111159174086596</v>
      </c>
      <c r="L753" s="31" t="str">
        <f>IF(Table2[[#This Row],[km_walking]]&gt;3,Table2[[#This Row],[km_walking]]/Table2[[#This Row],[hours_walking]],"")</f>
        <v/>
      </c>
      <c r="M753" s="30">
        <f t="shared" si="60"/>
        <v>0</v>
      </c>
      <c r="N753" s="30">
        <f t="shared" si="56"/>
        <v>0</v>
      </c>
      <c r="O753" s="30">
        <f t="shared" si="58"/>
        <v>0</v>
      </c>
      <c r="P753" s="30">
        <f>IFERROR(IF(Table2[[#This Row],[break]]=0,0,P752+1),1)</f>
        <v>0</v>
      </c>
      <c r="Q753" s="30">
        <f t="shared" si="57"/>
        <v>0</v>
      </c>
      <c r="R753" s="30" t="str">
        <f>TEXT(Table2[[#This Row],[date]],"dd-mmm-yyyy")</f>
        <v>22-Jan-2020</v>
      </c>
    </row>
    <row r="754" spans="1:18" x14ac:dyDescent="0.25">
      <c r="A754" s="27">
        <v>43853</v>
      </c>
      <c r="B754" s="6" t="str">
        <f t="shared" si="59"/>
        <v>23 Thu</v>
      </c>
      <c r="C754" s="6" t="str">
        <f>TEXT(Table2[[#This Row],[date]],"mmm")</f>
        <v>Jan</v>
      </c>
      <c r="D754" s="30">
        <f>YEAR(Table2[[#This Row],[date]])</f>
        <v>2020</v>
      </c>
      <c r="E754" s="30">
        <v>9840</v>
      </c>
      <c r="F754" s="30">
        <v>2.8563888888888949</v>
      </c>
      <c r="G754" s="30">
        <v>6.3868210000000003</v>
      </c>
      <c r="H754" s="30">
        <v>2.8563888888888949</v>
      </c>
      <c r="I754" s="30">
        <v>1.473611111111111</v>
      </c>
      <c r="J754" s="30">
        <v>4.9509130000000017</v>
      </c>
      <c r="K754" s="30">
        <f>Table2[[#This Row],[km]]/Table2[[#This Row],[steps]]*1000*3.28084</f>
        <v>2.1294855497601626</v>
      </c>
      <c r="L754" s="31">
        <f>IF(Table2[[#This Row],[km_walking]]&gt;3,Table2[[#This Row],[km_walking]]/Table2[[#This Row],[hours_walking]],"")</f>
        <v>3.3597147596606991</v>
      </c>
      <c r="M754" s="30">
        <f t="shared" si="60"/>
        <v>0</v>
      </c>
      <c r="N754" s="30">
        <f t="shared" si="56"/>
        <v>0</v>
      </c>
      <c r="O754" s="30">
        <f t="shared" si="58"/>
        <v>0</v>
      </c>
      <c r="P754" s="30">
        <f>IFERROR(IF(Table2[[#This Row],[break]]=0,0,P753+1),1)</f>
        <v>0</v>
      </c>
      <c r="Q754" s="30">
        <f t="shared" si="57"/>
        <v>0</v>
      </c>
      <c r="R754" s="30" t="str">
        <f>TEXT(Table2[[#This Row],[date]],"dd-mmm-yyyy")</f>
        <v>23-Jan-2020</v>
      </c>
    </row>
    <row r="755" spans="1:18" x14ac:dyDescent="0.25">
      <c r="A755" s="27">
        <v>43854</v>
      </c>
      <c r="B755" s="6" t="str">
        <f t="shared" si="59"/>
        <v>24 Fri</v>
      </c>
      <c r="C755" s="6" t="str">
        <f>TEXT(Table2[[#This Row],[date]],"mmm")</f>
        <v>Jan</v>
      </c>
      <c r="D755" s="30">
        <f>YEAR(Table2[[#This Row],[date]])</f>
        <v>2020</v>
      </c>
      <c r="E755" s="30">
        <v>13793</v>
      </c>
      <c r="F755" s="30">
        <v>3.6777777777777829</v>
      </c>
      <c r="G755" s="30">
        <v>9.7331660000000007</v>
      </c>
      <c r="H755" s="30">
        <v>3.677777777777782</v>
      </c>
      <c r="I755" s="30">
        <v>1.901111111111111</v>
      </c>
      <c r="J755" s="30">
        <v>6.9801479999999989</v>
      </c>
      <c r="K755" s="30">
        <f>Table2[[#This Row],[km]]/Table2[[#This Row],[steps]]*1000*3.28084</f>
        <v>2.3151569882868124</v>
      </c>
      <c r="L755" s="31">
        <f>IF(Table2[[#This Row],[km_walking]]&gt;3,Table2[[#This Row],[km_walking]]/Table2[[#This Row],[hours_walking]],"")</f>
        <v>3.6716149620105201</v>
      </c>
      <c r="M755" s="30">
        <f t="shared" si="60"/>
        <v>1</v>
      </c>
      <c r="N755" s="30">
        <f t="shared" si="56"/>
        <v>0</v>
      </c>
      <c r="O755" s="30">
        <f t="shared" si="58"/>
        <v>0</v>
      </c>
      <c r="P755" s="30">
        <f>IFERROR(IF(Table2[[#This Row],[break]]=0,0,P754+1),1)</f>
        <v>0</v>
      </c>
      <c r="Q755" s="30">
        <f t="shared" si="57"/>
        <v>0</v>
      </c>
      <c r="R755" s="30" t="str">
        <f>TEXT(Table2[[#This Row],[date]],"dd-mmm-yyyy")</f>
        <v>24-Jan-2020</v>
      </c>
    </row>
    <row r="756" spans="1:18" x14ac:dyDescent="0.25">
      <c r="A756" s="27">
        <v>43855</v>
      </c>
      <c r="B756" s="6" t="str">
        <f t="shared" si="59"/>
        <v>25 Sat</v>
      </c>
      <c r="C756" s="6" t="str">
        <f>TEXT(Table2[[#This Row],[date]],"mmm")</f>
        <v>Jan</v>
      </c>
      <c r="D756" s="30">
        <f>YEAR(Table2[[#This Row],[date]])</f>
        <v>2020</v>
      </c>
      <c r="E756" s="30">
        <v>13498</v>
      </c>
      <c r="F756" s="30">
        <v>3.7283333333333459</v>
      </c>
      <c r="G756" s="30">
        <v>8.8655756360000026</v>
      </c>
      <c r="H756" s="30">
        <v>3.729166666666679</v>
      </c>
      <c r="I756" s="30">
        <v>1.892222222222222</v>
      </c>
      <c r="J756" s="30">
        <v>6.2922863400000022</v>
      </c>
      <c r="K756" s="30">
        <f>Table2[[#This Row],[km]]/Table2[[#This Row],[steps]]*1000*3.28084</f>
        <v>2.1548774018087307</v>
      </c>
      <c r="L756" s="31">
        <f>IF(Table2[[#This Row],[km_walking]]&gt;3,Table2[[#This Row],[km_walking]]/Table2[[#This Row],[hours_walking]],"")</f>
        <v>3.3253421644157384</v>
      </c>
      <c r="M756" s="30">
        <f t="shared" si="60"/>
        <v>1</v>
      </c>
      <c r="N756" s="30">
        <f t="shared" si="56"/>
        <v>0</v>
      </c>
      <c r="O756" s="30">
        <f t="shared" si="58"/>
        <v>0</v>
      </c>
      <c r="P756" s="30">
        <f>IFERROR(IF(Table2[[#This Row],[break]]=0,0,P755+1),1)</f>
        <v>0</v>
      </c>
      <c r="Q756" s="30">
        <f t="shared" si="57"/>
        <v>0</v>
      </c>
      <c r="R756" s="30" t="str">
        <f>TEXT(Table2[[#This Row],[date]],"dd-mmm-yyyy")</f>
        <v>25-Jan-2020</v>
      </c>
    </row>
    <row r="757" spans="1:18" x14ac:dyDescent="0.25">
      <c r="A757" s="27">
        <v>43856</v>
      </c>
      <c r="B757" s="6" t="str">
        <f t="shared" si="59"/>
        <v>26 Sun</v>
      </c>
      <c r="C757" s="6" t="str">
        <f>TEXT(Table2[[#This Row],[date]],"mmm")</f>
        <v>Jan</v>
      </c>
      <c r="D757" s="30">
        <f>YEAR(Table2[[#This Row],[date]])</f>
        <v>2020</v>
      </c>
      <c r="E757" s="30">
        <v>11075</v>
      </c>
      <c r="F757" s="30">
        <v>2.435833333333334</v>
      </c>
      <c r="G757" s="30">
        <v>6.8804500000000024</v>
      </c>
      <c r="H757" s="30">
        <v>2.435833333333334</v>
      </c>
      <c r="I757" s="30">
        <v>1.482777777777778</v>
      </c>
      <c r="J757" s="30">
        <v>5.3776100000000024</v>
      </c>
      <c r="K757" s="30">
        <f>Table2[[#This Row],[km]]/Table2[[#This Row],[steps]]*1000*3.28084</f>
        <v>2.0382533253273145</v>
      </c>
      <c r="L757" s="31">
        <f>IF(Table2[[#This Row],[km_walking]]&gt;3,Table2[[#This Row],[km_walking]]/Table2[[#This Row],[hours_walking]],"")</f>
        <v>3.6267133757961796</v>
      </c>
      <c r="M757" s="30">
        <f t="shared" si="60"/>
        <v>1</v>
      </c>
      <c r="N757" s="30">
        <f t="shared" si="56"/>
        <v>0</v>
      </c>
      <c r="O757" s="30">
        <f t="shared" si="58"/>
        <v>0</v>
      </c>
      <c r="P757" s="30">
        <f>IFERROR(IF(Table2[[#This Row],[break]]=0,0,P756+1),1)</f>
        <v>0</v>
      </c>
      <c r="Q757" s="30">
        <f t="shared" si="57"/>
        <v>0</v>
      </c>
      <c r="R757" s="30" t="str">
        <f>TEXT(Table2[[#This Row],[date]],"dd-mmm-yyyy")</f>
        <v>26-Jan-2020</v>
      </c>
    </row>
    <row r="758" spans="1:18" x14ac:dyDescent="0.25">
      <c r="A758" s="27">
        <v>43857</v>
      </c>
      <c r="B758" s="6" t="str">
        <f t="shared" si="59"/>
        <v>27 Mon</v>
      </c>
      <c r="C758" s="6" t="str">
        <f>TEXT(Table2[[#This Row],[date]],"mmm")</f>
        <v>Jan</v>
      </c>
      <c r="D758" s="30">
        <f>YEAR(Table2[[#This Row],[date]])</f>
        <v>2020</v>
      </c>
      <c r="E758" s="30">
        <v>12568</v>
      </c>
      <c r="F758" s="30">
        <v>3.4719444444444458</v>
      </c>
      <c r="G758" s="30">
        <v>8.0928330000000024</v>
      </c>
      <c r="H758" s="30">
        <v>3.4719444444444458</v>
      </c>
      <c r="I758" s="30">
        <v>1.689722222222223</v>
      </c>
      <c r="J758" s="30">
        <v>5.3845530000000021</v>
      </c>
      <c r="K758" s="30">
        <f>Table2[[#This Row],[km]]/Table2[[#This Row],[steps]]*1000*3.28084</f>
        <v>2.1126106158274989</v>
      </c>
      <c r="L758" s="31">
        <f>IF(Table2[[#This Row],[km_walking]]&gt;3,Table2[[#This Row],[km_walking]]/Table2[[#This Row],[hours_walking]],"")</f>
        <v>3.1866498109485448</v>
      </c>
      <c r="M758" s="30">
        <f t="shared" si="60"/>
        <v>1</v>
      </c>
      <c r="N758" s="30">
        <f t="shared" si="56"/>
        <v>0</v>
      </c>
      <c r="O758" s="30">
        <f t="shared" si="58"/>
        <v>0</v>
      </c>
      <c r="P758" s="30">
        <f>IFERROR(IF(Table2[[#This Row],[break]]=0,0,P757+1),1)</f>
        <v>0</v>
      </c>
      <c r="Q758" s="30">
        <f t="shared" si="57"/>
        <v>0</v>
      </c>
      <c r="R758" s="30" t="str">
        <f>TEXT(Table2[[#This Row],[date]],"dd-mmm-yyyy")</f>
        <v>27-Jan-2020</v>
      </c>
    </row>
    <row r="759" spans="1:18" x14ac:dyDescent="0.25">
      <c r="A759" s="27">
        <v>43858</v>
      </c>
      <c r="B759" s="6" t="str">
        <f t="shared" si="59"/>
        <v>28 Tue</v>
      </c>
      <c r="C759" s="6" t="str">
        <f>TEXT(Table2[[#This Row],[date]],"mmm")</f>
        <v>Jan</v>
      </c>
      <c r="D759" s="30">
        <f>YEAR(Table2[[#This Row],[date]])</f>
        <v>2020</v>
      </c>
      <c r="E759" s="30">
        <v>10142</v>
      </c>
      <c r="F759" s="30">
        <v>2.891111111111111</v>
      </c>
      <c r="G759" s="30">
        <v>6.4849799999999993</v>
      </c>
      <c r="H759" s="30">
        <v>2.891111111111111</v>
      </c>
      <c r="I759" s="30">
        <v>1.4069444444444441</v>
      </c>
      <c r="J759" s="30">
        <v>4.4833299999999996</v>
      </c>
      <c r="K759" s="30">
        <f>Table2[[#This Row],[km]]/Table2[[#This Row],[steps]]*1000*3.28084</f>
        <v>2.0978290064287122</v>
      </c>
      <c r="L759" s="31">
        <f>IF(Table2[[#This Row],[km_walking]]&gt;3,Table2[[#This Row],[km_walking]]/Table2[[#This Row],[hours_walking]],"")</f>
        <v>3.1865721618953606</v>
      </c>
      <c r="M759" s="30">
        <f t="shared" si="60"/>
        <v>1</v>
      </c>
      <c r="N759" s="30">
        <f t="shared" si="56"/>
        <v>0</v>
      </c>
      <c r="O759" s="30">
        <f t="shared" si="58"/>
        <v>0</v>
      </c>
      <c r="P759" s="30">
        <f>IFERROR(IF(Table2[[#This Row],[break]]=0,0,P758+1),1)</f>
        <v>0</v>
      </c>
      <c r="Q759" s="30">
        <f t="shared" si="57"/>
        <v>0</v>
      </c>
      <c r="R759" s="30" t="str">
        <f>TEXT(Table2[[#This Row],[date]],"dd-mmm-yyyy")</f>
        <v>28-Jan-2020</v>
      </c>
    </row>
    <row r="760" spans="1:18" x14ac:dyDescent="0.25">
      <c r="A760" s="27">
        <v>43859</v>
      </c>
      <c r="B760" s="6" t="str">
        <f t="shared" si="59"/>
        <v>29 Wed</v>
      </c>
      <c r="C760" s="6" t="str">
        <f>TEXT(Table2[[#This Row],[date]],"mmm")</f>
        <v>Jan</v>
      </c>
      <c r="D760" s="30">
        <f>YEAR(Table2[[#This Row],[date]])</f>
        <v>2020</v>
      </c>
      <c r="E760" s="30">
        <v>13302</v>
      </c>
      <c r="F760" s="30">
        <v>4.1744444444444442</v>
      </c>
      <c r="G760" s="30">
        <v>9.2330791799999972</v>
      </c>
      <c r="H760" s="30">
        <v>4.1744444444444442</v>
      </c>
      <c r="I760" s="30">
        <v>1.545277777777778</v>
      </c>
      <c r="J760" s="30">
        <v>6.2800991800000006</v>
      </c>
      <c r="K760" s="30">
        <f>Table2[[#This Row],[km]]/Table2[[#This Row],[steps]]*1000*3.28084</f>
        <v>2.2772707485273784</v>
      </c>
      <c r="L760" s="31">
        <f>IF(Table2[[#This Row],[km_walking]]&gt;3,Table2[[#This Row],[km_walking]]/Table2[[#This Row],[hours_walking]],"")</f>
        <v>4.0640584303433398</v>
      </c>
      <c r="M760" s="30">
        <f t="shared" si="60"/>
        <v>1</v>
      </c>
      <c r="N760" s="30">
        <f t="shared" si="56"/>
        <v>0</v>
      </c>
      <c r="O760" s="30">
        <f t="shared" si="58"/>
        <v>0</v>
      </c>
      <c r="P760" s="30">
        <f>IFERROR(IF(Table2[[#This Row],[break]]=0,0,P759+1),1)</f>
        <v>0</v>
      </c>
      <c r="Q760" s="30">
        <f t="shared" si="57"/>
        <v>0</v>
      </c>
      <c r="R760" s="30" t="str">
        <f>TEXT(Table2[[#This Row],[date]],"dd-mmm-yyyy")</f>
        <v>29-Jan-2020</v>
      </c>
    </row>
    <row r="761" spans="1:18" x14ac:dyDescent="0.25">
      <c r="A761" s="27">
        <v>43860</v>
      </c>
      <c r="B761" s="6" t="str">
        <f t="shared" si="59"/>
        <v>30 Thu</v>
      </c>
      <c r="C761" s="6" t="str">
        <f>TEXT(Table2[[#This Row],[date]],"mmm")</f>
        <v>Jan</v>
      </c>
      <c r="D761" s="30">
        <f>YEAR(Table2[[#This Row],[date]])</f>
        <v>2020</v>
      </c>
      <c r="E761" s="30">
        <v>16508</v>
      </c>
      <c r="F761" s="30">
        <v>5.1341666666666743</v>
      </c>
      <c r="G761" s="30">
        <v>10.633478</v>
      </c>
      <c r="H761" s="30">
        <v>5.1341666666666743</v>
      </c>
      <c r="I761" s="30">
        <v>2.2686111111111109</v>
      </c>
      <c r="J761" s="30">
        <v>7.138598</v>
      </c>
      <c r="K761" s="30">
        <f>Table2[[#This Row],[km]]/Table2[[#This Row],[steps]]*1000*3.28084</f>
        <v>2.1133232348873272</v>
      </c>
      <c r="L761" s="31">
        <f>IF(Table2[[#This Row],[km_walking]]&gt;3,Table2[[#This Row],[km_walking]]/Table2[[#This Row],[hours_walking]],"")</f>
        <v>3.1466821109342478</v>
      </c>
      <c r="M761" s="30">
        <f t="shared" si="60"/>
        <v>1</v>
      </c>
      <c r="N761" s="30">
        <f t="shared" si="56"/>
        <v>0</v>
      </c>
      <c r="O761" s="30">
        <f t="shared" si="58"/>
        <v>0</v>
      </c>
      <c r="P761" s="30">
        <f>IFERROR(IF(Table2[[#This Row],[break]]=0,0,P760+1),1)</f>
        <v>0</v>
      </c>
      <c r="Q761" s="30">
        <f t="shared" si="57"/>
        <v>0</v>
      </c>
      <c r="R761" s="30" t="str">
        <f>TEXT(Table2[[#This Row],[date]],"dd-mmm-yyyy")</f>
        <v>30-Jan-2020</v>
      </c>
    </row>
    <row r="762" spans="1:18" x14ac:dyDescent="0.25">
      <c r="A762" s="27">
        <v>43861</v>
      </c>
      <c r="B762" s="6" t="str">
        <f t="shared" si="59"/>
        <v>31 Fri</v>
      </c>
      <c r="C762" s="6" t="str">
        <f>TEXT(Table2[[#This Row],[date]],"mmm")</f>
        <v>Jan</v>
      </c>
      <c r="D762" s="30">
        <f>YEAR(Table2[[#This Row],[date]])</f>
        <v>2020</v>
      </c>
      <c r="E762" s="30">
        <v>10910</v>
      </c>
      <c r="F762" s="30">
        <v>3.193333333333332</v>
      </c>
      <c r="G762" s="30">
        <v>7.5145580000000001</v>
      </c>
      <c r="H762" s="30">
        <v>3.193333333333332</v>
      </c>
      <c r="I762" s="30">
        <v>1.6025</v>
      </c>
      <c r="J762" s="30">
        <v>6.245858000000001</v>
      </c>
      <c r="K762" s="30">
        <f>Table2[[#This Row],[km]]/Table2[[#This Row],[steps]]*1000*3.28084</f>
        <v>2.259767412348304</v>
      </c>
      <c r="L762" s="31">
        <f>IF(Table2[[#This Row],[km_walking]]&gt;3,Table2[[#This Row],[km_walking]]/Table2[[#This Row],[hours_walking]],"")</f>
        <v>3.8975712948517947</v>
      </c>
      <c r="M762" s="30">
        <f t="shared" si="60"/>
        <v>1</v>
      </c>
      <c r="N762" s="30">
        <f t="shared" si="56"/>
        <v>0</v>
      </c>
      <c r="O762" s="30">
        <f t="shared" si="58"/>
        <v>0</v>
      </c>
      <c r="P762" s="30">
        <f>IFERROR(IF(Table2[[#This Row],[break]]=0,0,P761+1),1)</f>
        <v>0</v>
      </c>
      <c r="Q762" s="30">
        <f t="shared" si="57"/>
        <v>0</v>
      </c>
      <c r="R762" s="30" t="str">
        <f>TEXT(Table2[[#This Row],[date]],"dd-mmm-yyyy")</f>
        <v>31-Jan-2020</v>
      </c>
    </row>
    <row r="763" spans="1:18" x14ac:dyDescent="0.25">
      <c r="A763" s="27">
        <v>43862</v>
      </c>
      <c r="B763" s="6" t="str">
        <f t="shared" si="59"/>
        <v>01 Sat</v>
      </c>
      <c r="C763" s="6" t="str">
        <f>TEXT(Table2[[#This Row],[date]],"mmm")</f>
        <v>Feb</v>
      </c>
      <c r="D763" s="30">
        <f>YEAR(Table2[[#This Row],[date]])</f>
        <v>2020</v>
      </c>
      <c r="E763" s="30">
        <v>9670</v>
      </c>
      <c r="F763" s="30">
        <v>3.491666666666668</v>
      </c>
      <c r="G763" s="30">
        <v>6.4839999999999991</v>
      </c>
      <c r="H763" s="30">
        <v>3.491666666666668</v>
      </c>
      <c r="I763" s="30">
        <v>1.378611111111111</v>
      </c>
      <c r="J763" s="30">
        <v>4.8345900000000004</v>
      </c>
      <c r="K763" s="30">
        <f>Table2[[#This Row],[km]]/Table2[[#This Row],[steps]]*1000*3.28084</f>
        <v>2.19989312926577</v>
      </c>
      <c r="L763" s="31">
        <f>IF(Table2[[#This Row],[km_walking]]&gt;3,Table2[[#This Row],[km_walking]]/Table2[[#This Row],[hours_walking]],"")</f>
        <v>3.506855530928874</v>
      </c>
      <c r="M763" s="30">
        <f t="shared" si="60"/>
        <v>0</v>
      </c>
      <c r="N763" s="30">
        <f t="shared" si="56"/>
        <v>0</v>
      </c>
      <c r="O763" s="30">
        <f t="shared" si="58"/>
        <v>0</v>
      </c>
      <c r="P763" s="30">
        <f>IFERROR(IF(Table2[[#This Row],[break]]=0,0,P762+1),1)</f>
        <v>0</v>
      </c>
      <c r="Q763" s="30">
        <f t="shared" si="57"/>
        <v>0</v>
      </c>
      <c r="R763" s="30" t="str">
        <f>TEXT(Table2[[#This Row],[date]],"dd-mmm-yyyy")</f>
        <v>01-Feb-2020</v>
      </c>
    </row>
    <row r="764" spans="1:18" x14ac:dyDescent="0.25">
      <c r="A764" s="27">
        <v>43863</v>
      </c>
      <c r="B764" s="6" t="str">
        <f t="shared" si="59"/>
        <v>02 Sun</v>
      </c>
      <c r="C764" s="6" t="str">
        <f>TEXT(Table2[[#This Row],[date]],"mmm")</f>
        <v>Feb</v>
      </c>
      <c r="D764" s="30">
        <f>YEAR(Table2[[#This Row],[date]])</f>
        <v>2020</v>
      </c>
      <c r="E764" s="30">
        <v>7240</v>
      </c>
      <c r="F764" s="30">
        <v>3.2530555555555578</v>
      </c>
      <c r="G764" s="30">
        <v>4.9396538999999979</v>
      </c>
      <c r="H764" s="30">
        <v>3.2530555555555578</v>
      </c>
      <c r="I764" s="30">
        <v>0.25333333333333319</v>
      </c>
      <c r="J764" s="30">
        <v>0.8164100000000003</v>
      </c>
      <c r="K764" s="30">
        <f>Table2[[#This Row],[km]]/Table2[[#This Row],[steps]]*1000*3.28084</f>
        <v>2.2384273620546948</v>
      </c>
      <c r="L764" s="31" t="str">
        <f>IF(Table2[[#This Row],[km_walking]]&gt;3,Table2[[#This Row],[km_walking]]/Table2[[#This Row],[hours_walking]],"")</f>
        <v/>
      </c>
      <c r="M764" s="30">
        <f t="shared" si="60"/>
        <v>0</v>
      </c>
      <c r="N764" s="30">
        <f t="shared" si="56"/>
        <v>0</v>
      </c>
      <c r="O764" s="30">
        <f t="shared" si="58"/>
        <v>0</v>
      </c>
      <c r="P764" s="30">
        <f>IFERROR(IF(Table2[[#This Row],[break]]=0,0,P763+1),1)</f>
        <v>0</v>
      </c>
      <c r="Q764" s="30">
        <f t="shared" si="57"/>
        <v>0</v>
      </c>
      <c r="R764" s="30" t="str">
        <f>TEXT(Table2[[#This Row],[date]],"dd-mmm-yyyy")</f>
        <v>02-Feb-2020</v>
      </c>
    </row>
    <row r="765" spans="1:18" x14ac:dyDescent="0.25">
      <c r="A765" s="27">
        <v>43864</v>
      </c>
      <c r="B765" s="6" t="str">
        <f t="shared" si="59"/>
        <v>03 Mon</v>
      </c>
      <c r="C765" s="6" t="str">
        <f>TEXT(Table2[[#This Row],[date]],"mmm")</f>
        <v>Feb</v>
      </c>
      <c r="D765" s="30">
        <f>YEAR(Table2[[#This Row],[date]])</f>
        <v>2020</v>
      </c>
      <c r="E765" s="30">
        <v>9087</v>
      </c>
      <c r="F765" s="30">
        <v>3.175555555555563</v>
      </c>
      <c r="G765" s="30">
        <v>6.0538122000000021</v>
      </c>
      <c r="H765" s="30">
        <v>3.175555555555563</v>
      </c>
      <c r="I765" s="30">
        <v>1.1769444444444439</v>
      </c>
      <c r="J765" s="30">
        <v>4.3451079999999997</v>
      </c>
      <c r="K765" s="30">
        <f>Table2[[#This Row],[km]]/Table2[[#This Row],[steps]]*1000*3.28084</f>
        <v>2.1857146713159463</v>
      </c>
      <c r="L765" s="31">
        <f>IF(Table2[[#This Row],[km_walking]]&gt;3,Table2[[#This Row],[km_walking]]/Table2[[#This Row],[hours_walking]],"")</f>
        <v>3.6918548029266005</v>
      </c>
      <c r="M765" s="30">
        <f t="shared" si="60"/>
        <v>0</v>
      </c>
      <c r="N765" s="30">
        <f t="shared" si="56"/>
        <v>0</v>
      </c>
      <c r="O765" s="30">
        <f t="shared" si="58"/>
        <v>0</v>
      </c>
      <c r="P765" s="30">
        <f>IFERROR(IF(Table2[[#This Row],[break]]=0,0,P764+1),1)</f>
        <v>0</v>
      </c>
      <c r="Q765" s="30">
        <f t="shared" si="57"/>
        <v>0</v>
      </c>
      <c r="R765" s="30" t="str">
        <f>TEXT(Table2[[#This Row],[date]],"dd-mmm-yyyy")</f>
        <v>03-Feb-2020</v>
      </c>
    </row>
    <row r="766" spans="1:18" x14ac:dyDescent="0.25">
      <c r="A766" s="27">
        <v>43865</v>
      </c>
      <c r="B766" s="6" t="str">
        <f t="shared" si="59"/>
        <v>04 Tue</v>
      </c>
      <c r="C766" s="6" t="str">
        <f>TEXT(Table2[[#This Row],[date]],"mmm")</f>
        <v>Feb</v>
      </c>
      <c r="D766" s="30">
        <f>YEAR(Table2[[#This Row],[date]])</f>
        <v>2020</v>
      </c>
      <c r="E766" s="30">
        <v>16411</v>
      </c>
      <c r="F766" s="30">
        <v>4.2983333333333338</v>
      </c>
      <c r="G766" s="30">
        <v>10.46302</v>
      </c>
      <c r="H766" s="30">
        <v>4.2983333333333338</v>
      </c>
      <c r="I766" s="30">
        <v>2.4802777777777778</v>
      </c>
      <c r="J766" s="30">
        <v>8.7893299999999996</v>
      </c>
      <c r="K766" s="30">
        <f>Table2[[#This Row],[km]]/Table2[[#This Row],[steps]]*1000*3.28084</f>
        <v>2.0917369165072208</v>
      </c>
      <c r="L766" s="31">
        <f>IF(Table2[[#This Row],[km_walking]]&gt;3,Table2[[#This Row],[km_walking]]/Table2[[#This Row],[hours_walking]],"")</f>
        <v>3.5436877589875686</v>
      </c>
      <c r="M766" s="30">
        <f t="shared" si="60"/>
        <v>1</v>
      </c>
      <c r="N766" s="30">
        <f t="shared" si="56"/>
        <v>0</v>
      </c>
      <c r="O766" s="30">
        <f t="shared" si="58"/>
        <v>0</v>
      </c>
      <c r="P766" s="30">
        <f>IFERROR(IF(Table2[[#This Row],[break]]=0,0,P765+1),1)</f>
        <v>0</v>
      </c>
      <c r="Q766" s="30">
        <f t="shared" si="57"/>
        <v>0</v>
      </c>
      <c r="R766" s="30" t="str">
        <f>TEXT(Table2[[#This Row],[date]],"dd-mmm-yyyy")</f>
        <v>04-Feb-2020</v>
      </c>
    </row>
    <row r="767" spans="1:18" x14ac:dyDescent="0.25">
      <c r="A767" s="27">
        <v>43866</v>
      </c>
      <c r="B767" s="6" t="str">
        <f t="shared" si="59"/>
        <v>05 Wed</v>
      </c>
      <c r="C767" s="6" t="str">
        <f>TEXT(Table2[[#This Row],[date]],"mmm")</f>
        <v>Feb</v>
      </c>
      <c r="D767" s="30">
        <f>YEAR(Table2[[#This Row],[date]])</f>
        <v>2020</v>
      </c>
      <c r="E767" s="30">
        <v>4007</v>
      </c>
      <c r="F767" s="30">
        <v>1.9883333333333331</v>
      </c>
      <c r="G767" s="30">
        <v>2.7747920000000001</v>
      </c>
      <c r="H767" s="30">
        <v>1.9883333333333331</v>
      </c>
      <c r="I767" s="30">
        <v>0.35722222222222222</v>
      </c>
      <c r="J767" s="30">
        <v>1.5664709999999999</v>
      </c>
      <c r="K767" s="30">
        <f>Table2[[#This Row],[km]]/Table2[[#This Row],[steps]]*1000*3.28084</f>
        <v>2.2719362578687301</v>
      </c>
      <c r="L767" s="31" t="str">
        <f>IF(Table2[[#This Row],[km_walking]]&gt;3,Table2[[#This Row],[km_walking]]/Table2[[#This Row],[hours_walking]],"")</f>
        <v/>
      </c>
      <c r="M767" s="30">
        <f t="shared" si="60"/>
        <v>0</v>
      </c>
      <c r="N767" s="30">
        <f t="shared" si="56"/>
        <v>0</v>
      </c>
      <c r="O767" s="30">
        <f t="shared" si="58"/>
        <v>0</v>
      </c>
      <c r="P767" s="30">
        <f>IFERROR(IF(Table2[[#This Row],[break]]=0,0,P766+1),1)</f>
        <v>0</v>
      </c>
      <c r="Q767" s="30">
        <f t="shared" si="57"/>
        <v>0</v>
      </c>
      <c r="R767" s="30" t="str">
        <f>TEXT(Table2[[#This Row],[date]],"dd-mmm-yyyy")</f>
        <v>05-Feb-2020</v>
      </c>
    </row>
    <row r="768" spans="1:18" x14ac:dyDescent="0.25">
      <c r="A768" s="27">
        <v>43867</v>
      </c>
      <c r="B768" s="6" t="str">
        <f t="shared" si="59"/>
        <v>06 Thu</v>
      </c>
      <c r="C768" s="6" t="str">
        <f>TEXT(Table2[[#This Row],[date]],"mmm")</f>
        <v>Feb</v>
      </c>
      <c r="D768" s="30">
        <f>YEAR(Table2[[#This Row],[date]])</f>
        <v>2020</v>
      </c>
      <c r="E768" s="30">
        <v>18936</v>
      </c>
      <c r="F768" s="30">
        <v>4.5266666666666868</v>
      </c>
      <c r="G768" s="30">
        <v>13.15751</v>
      </c>
      <c r="H768" s="30">
        <v>4.5266666666666868</v>
      </c>
      <c r="I768" s="30">
        <v>2.12805555555556</v>
      </c>
      <c r="J768" s="30">
        <v>9.1597200000000001</v>
      </c>
      <c r="K768" s="30">
        <f>Table2[[#This Row],[km]]/Table2[[#This Row],[steps]]*1000*3.28084</f>
        <v>2.2796622892057457</v>
      </c>
      <c r="L768" s="31">
        <f>IF(Table2[[#This Row],[km_walking]]&gt;3,Table2[[#This Row],[km_walking]]/Table2[[#This Row],[hours_walking]],"")</f>
        <v>4.3042673280250527</v>
      </c>
      <c r="M768" s="30">
        <f t="shared" si="60"/>
        <v>1</v>
      </c>
      <c r="N768" s="30">
        <f t="shared" si="56"/>
        <v>0</v>
      </c>
      <c r="O768" s="30">
        <f t="shared" si="58"/>
        <v>0</v>
      </c>
      <c r="P768" s="30">
        <f>IFERROR(IF(Table2[[#This Row],[break]]=0,0,P767+1),1)</f>
        <v>0</v>
      </c>
      <c r="Q768" s="30">
        <f t="shared" si="57"/>
        <v>0</v>
      </c>
      <c r="R768" s="30" t="str">
        <f>TEXT(Table2[[#This Row],[date]],"dd-mmm-yyyy")</f>
        <v>06-Feb-2020</v>
      </c>
    </row>
    <row r="769" spans="1:18" x14ac:dyDescent="0.25">
      <c r="A769" s="27">
        <v>43868</v>
      </c>
      <c r="B769" s="6" t="str">
        <f t="shared" si="59"/>
        <v>07 Fri</v>
      </c>
      <c r="C769" s="6" t="str">
        <f>TEXT(Table2[[#This Row],[date]],"mmm")</f>
        <v>Feb</v>
      </c>
      <c r="D769" s="30">
        <f>YEAR(Table2[[#This Row],[date]])</f>
        <v>2020</v>
      </c>
      <c r="E769" s="30">
        <v>10269</v>
      </c>
      <c r="F769" s="30">
        <v>2.809722222222228</v>
      </c>
      <c r="G769" s="30">
        <v>7.6606800000000019</v>
      </c>
      <c r="H769" s="30">
        <v>2.809722222222228</v>
      </c>
      <c r="I769" s="30">
        <v>1.480555555555555</v>
      </c>
      <c r="J769" s="30">
        <v>6.9727100000000029</v>
      </c>
      <c r="K769" s="30">
        <f>Table2[[#This Row],[km]]/Table2[[#This Row],[steps]]*1000*3.28084</f>
        <v>2.4475085569383586</v>
      </c>
      <c r="L769" s="31">
        <f>IF(Table2[[#This Row],[km_walking]]&gt;3,Table2[[#This Row],[km_walking]]/Table2[[#This Row],[hours_walking]],"")</f>
        <v>4.7095227016885595</v>
      </c>
      <c r="M769" s="30">
        <f t="shared" si="60"/>
        <v>1</v>
      </c>
      <c r="N769" s="30">
        <f t="shared" si="56"/>
        <v>0</v>
      </c>
      <c r="O769" s="30">
        <f t="shared" si="58"/>
        <v>0</v>
      </c>
      <c r="P769" s="30">
        <f>IFERROR(IF(Table2[[#This Row],[break]]=0,0,P768+1),1)</f>
        <v>0</v>
      </c>
      <c r="Q769" s="30">
        <f t="shared" si="57"/>
        <v>0</v>
      </c>
      <c r="R769" s="30" t="str">
        <f>TEXT(Table2[[#This Row],[date]],"dd-mmm-yyyy")</f>
        <v>07-Feb-2020</v>
      </c>
    </row>
    <row r="770" spans="1:18" x14ac:dyDescent="0.25">
      <c r="A770" s="27">
        <v>43869</v>
      </c>
      <c r="B770" s="6" t="str">
        <f t="shared" si="59"/>
        <v>08 Sat</v>
      </c>
      <c r="C770" s="6" t="str">
        <f>TEXT(Table2[[#This Row],[date]],"mmm")</f>
        <v>Feb</v>
      </c>
      <c r="D770" s="30">
        <f>YEAR(Table2[[#This Row],[date]])</f>
        <v>2020</v>
      </c>
      <c r="E770" s="30">
        <v>15920</v>
      </c>
      <c r="F770" s="30">
        <v>6.7116666666666829</v>
      </c>
      <c r="G770" s="30">
        <v>10.981417</v>
      </c>
      <c r="H770" s="30">
        <v>6.7116666666666829</v>
      </c>
      <c r="I770" s="30">
        <v>1.6316666666666659</v>
      </c>
      <c r="J770" s="30">
        <v>6.4738239999999996</v>
      </c>
      <c r="K770" s="30">
        <f>Table2[[#This Row],[km]]/Table2[[#This Row],[steps]]*1000*3.28084</f>
        <v>2.2630824215000001</v>
      </c>
      <c r="L770" s="31">
        <f>IF(Table2[[#This Row],[km_walking]]&gt;3,Table2[[#This Row],[km_walking]]/Table2[[#This Row],[hours_walking]],"")</f>
        <v>3.9676143003064368</v>
      </c>
      <c r="M770" s="30">
        <f t="shared" si="60"/>
        <v>1</v>
      </c>
      <c r="N770" s="30">
        <f t="shared" ref="N770:N833" si="61">IF(E770&gt;=20000,1,0)</f>
        <v>0</v>
      </c>
      <c r="O770" s="30">
        <f t="shared" si="58"/>
        <v>0</v>
      </c>
      <c r="P770" s="30">
        <f>IFERROR(IF(Table2[[#This Row],[break]]=0,0,P769+1),1)</f>
        <v>0</v>
      </c>
      <c r="Q770" s="30">
        <f t="shared" ref="Q770:Q833" si="62">IFERROR(IF(J770/I770&gt;5,1,0),0)</f>
        <v>0</v>
      </c>
      <c r="R770" s="30" t="str">
        <f>TEXT(Table2[[#This Row],[date]],"dd-mmm-yyyy")</f>
        <v>08-Feb-2020</v>
      </c>
    </row>
    <row r="771" spans="1:18" x14ac:dyDescent="0.25">
      <c r="A771" s="27">
        <v>43870</v>
      </c>
      <c r="B771" s="6" t="str">
        <f t="shared" si="59"/>
        <v>09 Sun</v>
      </c>
      <c r="C771" s="6" t="str">
        <f>TEXT(Table2[[#This Row],[date]],"mmm")</f>
        <v>Feb</v>
      </c>
      <c r="D771" s="30">
        <f>YEAR(Table2[[#This Row],[date]])</f>
        <v>2020</v>
      </c>
      <c r="E771" s="30">
        <v>10448</v>
      </c>
      <c r="F771" s="30">
        <v>3.0897222222222571</v>
      </c>
      <c r="G771" s="30">
        <v>8.1545800000000082</v>
      </c>
      <c r="H771" s="30">
        <v>3.0897222222222571</v>
      </c>
      <c r="I771" s="30">
        <v>1.428333333333333</v>
      </c>
      <c r="J771" s="30">
        <v>7.0745300000000064</v>
      </c>
      <c r="K771" s="30">
        <f>Table2[[#This Row],[km]]/Table2[[#This Row],[steps]]*1000*3.28084</f>
        <v>2.5606692426493134</v>
      </c>
      <c r="L771" s="31">
        <f>IF(Table2[[#This Row],[km_walking]]&gt;3,Table2[[#This Row],[km_walking]]/Table2[[#This Row],[hours_walking]],"")</f>
        <v>4.9529964994165754</v>
      </c>
      <c r="M771" s="30">
        <f t="shared" si="60"/>
        <v>1</v>
      </c>
      <c r="N771" s="30">
        <f t="shared" si="61"/>
        <v>0</v>
      </c>
      <c r="O771" s="30">
        <f t="shared" si="58"/>
        <v>0</v>
      </c>
      <c r="P771" s="30">
        <f>IFERROR(IF(Table2[[#This Row],[break]]=0,0,P770+1),1)</f>
        <v>0</v>
      </c>
      <c r="Q771" s="30">
        <f t="shared" si="62"/>
        <v>0</v>
      </c>
      <c r="R771" s="30" t="str">
        <f>TEXT(Table2[[#This Row],[date]],"dd-mmm-yyyy")</f>
        <v>09-Feb-2020</v>
      </c>
    </row>
    <row r="772" spans="1:18" x14ac:dyDescent="0.25">
      <c r="A772" s="27">
        <v>43871</v>
      </c>
      <c r="B772" s="6" t="str">
        <f t="shared" si="59"/>
        <v>10 Mon</v>
      </c>
      <c r="C772" s="6" t="str">
        <f>TEXT(Table2[[#This Row],[date]],"mmm")</f>
        <v>Feb</v>
      </c>
      <c r="D772" s="30">
        <f>YEAR(Table2[[#This Row],[date]])</f>
        <v>2020</v>
      </c>
      <c r="E772" s="30">
        <v>9706</v>
      </c>
      <c r="F772" s="30">
        <v>3.0055555555555742</v>
      </c>
      <c r="G772" s="30">
        <v>6.6263499999999977</v>
      </c>
      <c r="H772" s="30">
        <v>3.0055555555555742</v>
      </c>
      <c r="I772" s="30">
        <v>1.1675</v>
      </c>
      <c r="J772" s="30">
        <v>4.824040000000001</v>
      </c>
      <c r="K772" s="30">
        <f>Table2[[#This Row],[km]]/Table2[[#This Row],[steps]]*1000*3.28084</f>
        <v>2.2398510337935287</v>
      </c>
      <c r="L772" s="31">
        <f>IF(Table2[[#This Row],[km_walking]]&gt;3,Table2[[#This Row],[km_walking]]/Table2[[#This Row],[hours_walking]],"")</f>
        <v>4.1319400428265531</v>
      </c>
      <c r="M772" s="30">
        <f t="shared" si="60"/>
        <v>0</v>
      </c>
      <c r="N772" s="30">
        <f t="shared" si="61"/>
        <v>0</v>
      </c>
      <c r="O772" s="30">
        <f t="shared" si="58"/>
        <v>0</v>
      </c>
      <c r="P772" s="30">
        <f>IFERROR(IF(Table2[[#This Row],[break]]=0,0,P771+1),1)</f>
        <v>0</v>
      </c>
      <c r="Q772" s="30">
        <f t="shared" si="62"/>
        <v>0</v>
      </c>
      <c r="R772" s="30" t="str">
        <f>TEXT(Table2[[#This Row],[date]],"dd-mmm-yyyy")</f>
        <v>10-Feb-2020</v>
      </c>
    </row>
    <row r="773" spans="1:18" x14ac:dyDescent="0.25">
      <c r="A773" s="27">
        <v>43872</v>
      </c>
      <c r="B773" s="6" t="str">
        <f t="shared" si="59"/>
        <v>11 Tue</v>
      </c>
      <c r="C773" s="6" t="str">
        <f>TEXT(Table2[[#This Row],[date]],"mmm")</f>
        <v>Feb</v>
      </c>
      <c r="D773" s="30">
        <f>YEAR(Table2[[#This Row],[date]])</f>
        <v>2020</v>
      </c>
      <c r="E773" s="30">
        <v>14354</v>
      </c>
      <c r="F773" s="30">
        <v>5.5350000000000117</v>
      </c>
      <c r="G773" s="30">
        <v>10.49015399999999</v>
      </c>
      <c r="H773" s="30">
        <v>5.5350000000000117</v>
      </c>
      <c r="I773" s="30">
        <v>1.481111111111111</v>
      </c>
      <c r="J773" s="30">
        <v>6.6042099999999992</v>
      </c>
      <c r="K773" s="30">
        <f>Table2[[#This Row],[km]]/Table2[[#This Row],[steps]]*1000*3.28084</f>
        <v>2.3976951964163273</v>
      </c>
      <c r="L773" s="31">
        <f>IF(Table2[[#This Row],[km_walking]]&gt;3,Table2[[#This Row],[km_walking]]/Table2[[#This Row],[hours_walking]],"")</f>
        <v>4.4589564891222802</v>
      </c>
      <c r="M773" s="30">
        <f t="shared" si="60"/>
        <v>1</v>
      </c>
      <c r="N773" s="30">
        <f t="shared" si="61"/>
        <v>0</v>
      </c>
      <c r="O773" s="30">
        <f t="shared" si="58"/>
        <v>0</v>
      </c>
      <c r="P773" s="30">
        <f>IFERROR(IF(Table2[[#This Row],[break]]=0,0,P772+1),1)</f>
        <v>0</v>
      </c>
      <c r="Q773" s="30">
        <f t="shared" si="62"/>
        <v>0</v>
      </c>
      <c r="R773" s="30" t="str">
        <f>TEXT(Table2[[#This Row],[date]],"dd-mmm-yyyy")</f>
        <v>11-Feb-2020</v>
      </c>
    </row>
    <row r="774" spans="1:18" x14ac:dyDescent="0.25">
      <c r="A774" s="27">
        <v>43873</v>
      </c>
      <c r="B774" s="6" t="str">
        <f t="shared" si="59"/>
        <v>12 Wed</v>
      </c>
      <c r="C774" s="6" t="str">
        <f>TEXT(Table2[[#This Row],[date]],"mmm")</f>
        <v>Feb</v>
      </c>
      <c r="D774" s="30">
        <f>YEAR(Table2[[#This Row],[date]])</f>
        <v>2020</v>
      </c>
      <c r="E774" s="30">
        <v>11090</v>
      </c>
      <c r="F774" s="30">
        <v>4.6563888888889178</v>
      </c>
      <c r="G774" s="30">
        <v>7.9850963999999998</v>
      </c>
      <c r="H774" s="30">
        <v>4.6572222222222512</v>
      </c>
      <c r="I774" s="30">
        <v>1.430833333333333</v>
      </c>
      <c r="J774" s="30">
        <v>5.5519620000000014</v>
      </c>
      <c r="K774" s="30">
        <f>Table2[[#This Row],[km]]/Table2[[#This Row],[steps]]*1000*3.28084</f>
        <v>2.3622924862917944</v>
      </c>
      <c r="L774" s="31">
        <f>IF(Table2[[#This Row],[km_walking]]&gt;3,Table2[[#This Row],[km_walking]]/Table2[[#This Row],[hours_walking]],"")</f>
        <v>3.8802297029702992</v>
      </c>
      <c r="M774" s="30">
        <f t="shared" si="60"/>
        <v>1</v>
      </c>
      <c r="N774" s="30">
        <f t="shared" si="61"/>
        <v>0</v>
      </c>
      <c r="O774" s="30">
        <f t="shared" ref="O774:O837" si="63">IF(E774&lt;3000,1,0)</f>
        <v>0</v>
      </c>
      <c r="P774" s="30">
        <f>IFERROR(IF(Table2[[#This Row],[break]]=0,0,P773+1),1)</f>
        <v>0</v>
      </c>
      <c r="Q774" s="30">
        <f t="shared" si="62"/>
        <v>0</v>
      </c>
      <c r="R774" s="30" t="str">
        <f>TEXT(Table2[[#This Row],[date]],"dd-mmm-yyyy")</f>
        <v>12-Feb-2020</v>
      </c>
    </row>
    <row r="775" spans="1:18" x14ac:dyDescent="0.25">
      <c r="A775" s="27">
        <v>43874</v>
      </c>
      <c r="B775" s="6" t="str">
        <f t="shared" ref="B775:B838" si="64">TEXT(A775,"dd ddd")</f>
        <v>13 Thu</v>
      </c>
      <c r="C775" s="6" t="str">
        <f>TEXT(Table2[[#This Row],[date]],"mmm")</f>
        <v>Feb</v>
      </c>
      <c r="D775" s="30">
        <f>YEAR(Table2[[#This Row],[date]])</f>
        <v>2020</v>
      </c>
      <c r="E775" s="30">
        <v>14692</v>
      </c>
      <c r="F775" s="30">
        <v>4.3833333333333666</v>
      </c>
      <c r="G775" s="30">
        <v>10.56499</v>
      </c>
      <c r="H775" s="30">
        <v>4.3833333333333666</v>
      </c>
      <c r="I775" s="30">
        <v>2.0811111111111131</v>
      </c>
      <c r="J775" s="30">
        <v>8.8254100000000051</v>
      </c>
      <c r="K775" s="30">
        <f>Table2[[#This Row],[km]]/Table2[[#This Row],[steps]]*1000*3.28084</f>
        <v>2.359245970024503</v>
      </c>
      <c r="L775" s="31">
        <f>IF(Table2[[#This Row],[km_walking]]&gt;3,Table2[[#This Row],[km_walking]]/Table2[[#This Row],[hours_walking]],"")</f>
        <v>4.2407202349172435</v>
      </c>
      <c r="M775" s="30">
        <f t="shared" ref="M775:M838" si="65">IF(E775&gt;=10000,1,0)</f>
        <v>1</v>
      </c>
      <c r="N775" s="30">
        <f t="shared" si="61"/>
        <v>0</v>
      </c>
      <c r="O775" s="30">
        <f t="shared" si="63"/>
        <v>0</v>
      </c>
      <c r="P775" s="30">
        <f>IFERROR(IF(Table2[[#This Row],[break]]=0,0,P774+1),1)</f>
        <v>0</v>
      </c>
      <c r="Q775" s="30">
        <f t="shared" si="62"/>
        <v>0</v>
      </c>
      <c r="R775" s="30" t="str">
        <f>TEXT(Table2[[#This Row],[date]],"dd-mmm-yyyy")</f>
        <v>13-Feb-2020</v>
      </c>
    </row>
    <row r="776" spans="1:18" x14ac:dyDescent="0.25">
      <c r="A776" s="27">
        <v>43875</v>
      </c>
      <c r="B776" s="6" t="str">
        <f t="shared" si="64"/>
        <v>14 Fri</v>
      </c>
      <c r="C776" s="6" t="str">
        <f>TEXT(Table2[[#This Row],[date]],"mmm")</f>
        <v>Feb</v>
      </c>
      <c r="D776" s="30">
        <f>YEAR(Table2[[#This Row],[date]])</f>
        <v>2020</v>
      </c>
      <c r="E776" s="30">
        <v>15077</v>
      </c>
      <c r="F776" s="30">
        <v>4.3408333333333324</v>
      </c>
      <c r="G776" s="30">
        <v>11.087724</v>
      </c>
      <c r="H776" s="30">
        <v>4.3408333333333324</v>
      </c>
      <c r="I776" s="30">
        <v>2.5311111111111111</v>
      </c>
      <c r="J776" s="30">
        <v>10.218173999999999</v>
      </c>
      <c r="K776" s="30">
        <f>Table2[[#This Row],[km]]/Table2[[#This Row],[steps]]*1000*3.28084</f>
        <v>2.412751104872322</v>
      </c>
      <c r="L776" s="31">
        <f>IF(Table2[[#This Row],[km_walking]]&gt;3,Table2[[#This Row],[km_walking]]/Table2[[#This Row],[hours_walking]],"")</f>
        <v>4.037030992098332</v>
      </c>
      <c r="M776" s="30">
        <f t="shared" si="65"/>
        <v>1</v>
      </c>
      <c r="N776" s="30">
        <f t="shared" si="61"/>
        <v>0</v>
      </c>
      <c r="O776" s="30">
        <f t="shared" si="63"/>
        <v>0</v>
      </c>
      <c r="P776" s="30">
        <f>IFERROR(IF(Table2[[#This Row],[break]]=0,0,P775+1),1)</f>
        <v>0</v>
      </c>
      <c r="Q776" s="30">
        <f t="shared" si="62"/>
        <v>0</v>
      </c>
      <c r="R776" s="30" t="str">
        <f>TEXT(Table2[[#This Row],[date]],"dd-mmm-yyyy")</f>
        <v>14-Feb-2020</v>
      </c>
    </row>
    <row r="777" spans="1:18" x14ac:dyDescent="0.25">
      <c r="A777" s="27">
        <v>43876</v>
      </c>
      <c r="B777" s="6" t="str">
        <f t="shared" si="64"/>
        <v>15 Sat</v>
      </c>
      <c r="C777" s="6" t="str">
        <f>TEXT(Table2[[#This Row],[date]],"mmm")</f>
        <v>Feb</v>
      </c>
      <c r="D777" s="30">
        <f>YEAR(Table2[[#This Row],[date]])</f>
        <v>2020</v>
      </c>
      <c r="E777" s="30">
        <v>17185</v>
      </c>
      <c r="F777" s="30">
        <v>4.8941666666666874</v>
      </c>
      <c r="G777" s="30">
        <v>11.513730000000001</v>
      </c>
      <c r="H777" s="30">
        <v>4.8941666666666874</v>
      </c>
      <c r="I777" s="30">
        <v>1.995555555555556</v>
      </c>
      <c r="J777" s="30">
        <v>8.2190800000000017</v>
      </c>
      <c r="K777" s="30">
        <f>Table2[[#This Row],[km]]/Table2[[#This Row],[steps]]*1000*3.28084</f>
        <v>2.1981207991387843</v>
      </c>
      <c r="L777" s="31">
        <f>IF(Table2[[#This Row],[km_walking]]&gt;3,Table2[[#This Row],[km_walking]]/Table2[[#This Row],[hours_walking]],"")</f>
        <v>4.1186926503340757</v>
      </c>
      <c r="M777" s="30">
        <f t="shared" si="65"/>
        <v>1</v>
      </c>
      <c r="N777" s="30">
        <f t="shared" si="61"/>
        <v>0</v>
      </c>
      <c r="O777" s="30">
        <f t="shared" si="63"/>
        <v>0</v>
      </c>
      <c r="P777" s="30">
        <f>IFERROR(IF(Table2[[#This Row],[break]]=0,0,P776+1),1)</f>
        <v>0</v>
      </c>
      <c r="Q777" s="30">
        <f t="shared" si="62"/>
        <v>0</v>
      </c>
      <c r="R777" s="30" t="str">
        <f>TEXT(Table2[[#This Row],[date]],"dd-mmm-yyyy")</f>
        <v>15-Feb-2020</v>
      </c>
    </row>
    <row r="778" spans="1:18" x14ac:dyDescent="0.25">
      <c r="A778" s="27">
        <v>43877</v>
      </c>
      <c r="B778" s="6" t="str">
        <f t="shared" si="64"/>
        <v>16 Sun</v>
      </c>
      <c r="C778" s="6" t="str">
        <f>TEXT(Table2[[#This Row],[date]],"mmm")</f>
        <v>Feb</v>
      </c>
      <c r="D778" s="30">
        <f>YEAR(Table2[[#This Row],[date]])</f>
        <v>2020</v>
      </c>
      <c r="E778" s="30">
        <v>13528</v>
      </c>
      <c r="F778" s="30">
        <v>4.7075000000000307</v>
      </c>
      <c r="G778" s="30">
        <v>9.1730700000000098</v>
      </c>
      <c r="H778" s="30">
        <v>4.7075000000000307</v>
      </c>
      <c r="I778" s="30">
        <v>1.6052777777777769</v>
      </c>
      <c r="J778" s="30">
        <v>6.2421900000000008</v>
      </c>
      <c r="K778" s="30">
        <f>Table2[[#This Row],[km]]/Table2[[#This Row],[steps]]*1000*3.28084</f>
        <v>2.2246728990833851</v>
      </c>
      <c r="L778" s="31">
        <f>IF(Table2[[#This Row],[km_walking]]&gt;3,Table2[[#This Row],[km_walking]]/Table2[[#This Row],[hours_walking]],"")</f>
        <v>3.888541962277213</v>
      </c>
      <c r="M778" s="30">
        <f t="shared" si="65"/>
        <v>1</v>
      </c>
      <c r="N778" s="30">
        <f t="shared" si="61"/>
        <v>0</v>
      </c>
      <c r="O778" s="30">
        <f t="shared" si="63"/>
        <v>0</v>
      </c>
      <c r="P778" s="30">
        <f>IFERROR(IF(Table2[[#This Row],[break]]=0,0,P777+1),1)</f>
        <v>0</v>
      </c>
      <c r="Q778" s="30">
        <f t="shared" si="62"/>
        <v>0</v>
      </c>
      <c r="R778" s="30" t="str">
        <f>TEXT(Table2[[#This Row],[date]],"dd-mmm-yyyy")</f>
        <v>16-Feb-2020</v>
      </c>
    </row>
    <row r="779" spans="1:18" x14ac:dyDescent="0.25">
      <c r="A779" s="27">
        <v>43878</v>
      </c>
      <c r="B779" s="6" t="str">
        <f t="shared" si="64"/>
        <v>17 Mon</v>
      </c>
      <c r="C779" s="6" t="str">
        <f>TEXT(Table2[[#This Row],[date]],"mmm")</f>
        <v>Feb</v>
      </c>
      <c r="D779" s="30">
        <f>YEAR(Table2[[#This Row],[date]])</f>
        <v>2020</v>
      </c>
      <c r="E779" s="30">
        <v>15122</v>
      </c>
      <c r="F779" s="30">
        <v>4.1930555555555742</v>
      </c>
      <c r="G779" s="30">
        <v>10.60191869999999</v>
      </c>
      <c r="H779" s="30">
        <v>4.1930555555555742</v>
      </c>
      <c r="I779" s="30">
        <v>2.421388888888889</v>
      </c>
      <c r="J779" s="30">
        <v>9.3663999999999916</v>
      </c>
      <c r="K779" s="30">
        <f>Table2[[#This Row],[km]]/Table2[[#This Row],[steps]]*1000*3.28084</f>
        <v>2.3001718653424126</v>
      </c>
      <c r="L779" s="31">
        <f>IF(Table2[[#This Row],[km_walking]]&gt;3,Table2[[#This Row],[km_walking]]/Table2[[#This Row],[hours_walking]],"")</f>
        <v>3.8681931857290315</v>
      </c>
      <c r="M779" s="30">
        <f t="shared" si="65"/>
        <v>1</v>
      </c>
      <c r="N779" s="30">
        <f t="shared" si="61"/>
        <v>0</v>
      </c>
      <c r="O779" s="30">
        <f t="shared" si="63"/>
        <v>0</v>
      </c>
      <c r="P779" s="30">
        <f>IFERROR(IF(Table2[[#This Row],[break]]=0,0,P778+1),1)</f>
        <v>0</v>
      </c>
      <c r="Q779" s="30">
        <f t="shared" si="62"/>
        <v>0</v>
      </c>
      <c r="R779" s="30" t="str">
        <f>TEXT(Table2[[#This Row],[date]],"dd-mmm-yyyy")</f>
        <v>17-Feb-2020</v>
      </c>
    </row>
    <row r="780" spans="1:18" x14ac:dyDescent="0.25">
      <c r="A780" s="27">
        <v>43879</v>
      </c>
      <c r="B780" s="6" t="str">
        <f t="shared" si="64"/>
        <v>18 Tue</v>
      </c>
      <c r="C780" s="6" t="str">
        <f>TEXT(Table2[[#This Row],[date]],"mmm")</f>
        <v>Feb</v>
      </c>
      <c r="D780" s="30">
        <f>YEAR(Table2[[#This Row],[date]])</f>
        <v>2020</v>
      </c>
      <c r="E780" s="30">
        <v>17022</v>
      </c>
      <c r="F780" s="30">
        <v>4.7297222222222288</v>
      </c>
      <c r="G780" s="30">
        <v>12.04383</v>
      </c>
      <c r="H780" s="30">
        <v>4.7297222222222288</v>
      </c>
      <c r="I780" s="30">
        <v>2.4477777777777781</v>
      </c>
      <c r="J780" s="30">
        <v>9.4619800000000058</v>
      </c>
      <c r="K780" s="30">
        <f>Table2[[#This Row],[km]]/Table2[[#This Row],[steps]]*1000*3.28084</f>
        <v>2.3213417469862527</v>
      </c>
      <c r="L780" s="31">
        <f>IF(Table2[[#This Row],[km_walking]]&gt;3,Table2[[#This Row],[km_walking]]/Table2[[#This Row],[hours_walking]],"")</f>
        <v>3.8655388107126667</v>
      </c>
      <c r="M780" s="30">
        <f t="shared" si="65"/>
        <v>1</v>
      </c>
      <c r="N780" s="30">
        <f t="shared" si="61"/>
        <v>0</v>
      </c>
      <c r="O780" s="30">
        <f t="shared" si="63"/>
        <v>0</v>
      </c>
      <c r="P780" s="30">
        <f>IFERROR(IF(Table2[[#This Row],[break]]=0,0,P779+1),1)</f>
        <v>0</v>
      </c>
      <c r="Q780" s="30">
        <f t="shared" si="62"/>
        <v>0</v>
      </c>
      <c r="R780" s="30" t="str">
        <f>TEXT(Table2[[#This Row],[date]],"dd-mmm-yyyy")</f>
        <v>18-Feb-2020</v>
      </c>
    </row>
    <row r="781" spans="1:18" x14ac:dyDescent="0.25">
      <c r="A781" s="27">
        <v>43880</v>
      </c>
      <c r="B781" s="6" t="str">
        <f t="shared" si="64"/>
        <v>19 Wed</v>
      </c>
      <c r="C781" s="6" t="str">
        <f>TEXT(Table2[[#This Row],[date]],"mmm")</f>
        <v>Feb</v>
      </c>
      <c r="D781" s="30">
        <f>YEAR(Table2[[#This Row],[date]])</f>
        <v>2020</v>
      </c>
      <c r="E781" s="30">
        <v>5746</v>
      </c>
      <c r="F781" s="30">
        <v>2.696944444444445</v>
      </c>
      <c r="G781" s="30">
        <v>3.7956699999999999</v>
      </c>
      <c r="H781" s="30">
        <v>2.696944444444445</v>
      </c>
      <c r="I781" s="30">
        <v>0.32500000000000001</v>
      </c>
      <c r="J781" s="30">
        <v>1.07064</v>
      </c>
      <c r="K781" s="30">
        <f>Table2[[#This Row],[km]]/Table2[[#This Row],[steps]]*1000*3.28084</f>
        <v>2.1672443374173338</v>
      </c>
      <c r="L781" s="31" t="str">
        <f>IF(Table2[[#This Row],[km_walking]]&gt;3,Table2[[#This Row],[km_walking]]/Table2[[#This Row],[hours_walking]],"")</f>
        <v/>
      </c>
      <c r="M781" s="30">
        <f t="shared" si="65"/>
        <v>0</v>
      </c>
      <c r="N781" s="30">
        <f t="shared" si="61"/>
        <v>0</v>
      </c>
      <c r="O781" s="30">
        <f t="shared" si="63"/>
        <v>0</v>
      </c>
      <c r="P781" s="30">
        <f>IFERROR(IF(Table2[[#This Row],[break]]=0,0,P780+1),1)</f>
        <v>0</v>
      </c>
      <c r="Q781" s="30">
        <f t="shared" si="62"/>
        <v>0</v>
      </c>
      <c r="R781" s="30" t="str">
        <f>TEXT(Table2[[#This Row],[date]],"dd-mmm-yyyy")</f>
        <v>19-Feb-2020</v>
      </c>
    </row>
    <row r="782" spans="1:18" x14ac:dyDescent="0.25">
      <c r="A782" s="27">
        <v>43881</v>
      </c>
      <c r="B782" s="6" t="str">
        <f t="shared" si="64"/>
        <v>20 Thu</v>
      </c>
      <c r="C782" s="6" t="str">
        <f>TEXT(Table2[[#This Row],[date]],"mmm")</f>
        <v>Feb</v>
      </c>
      <c r="D782" s="30">
        <f>YEAR(Table2[[#This Row],[date]])</f>
        <v>2020</v>
      </c>
      <c r="E782" s="30">
        <v>15223</v>
      </c>
      <c r="F782" s="30">
        <v>4.1691666666666709</v>
      </c>
      <c r="G782" s="30">
        <v>10.84639</v>
      </c>
      <c r="H782" s="30">
        <v>4.1691666666666709</v>
      </c>
      <c r="I782" s="30">
        <v>2.0405555555555561</v>
      </c>
      <c r="J782" s="30">
        <v>8.8891000000000027</v>
      </c>
      <c r="K782" s="30">
        <f>Table2[[#This Row],[km]]/Table2[[#This Row],[steps]]*1000*3.28084</f>
        <v>2.3375990387965579</v>
      </c>
      <c r="L782" s="31">
        <f>IF(Table2[[#This Row],[km_walking]]&gt;3,Table2[[#This Row],[km_walking]]/Table2[[#This Row],[hours_walking]],"")</f>
        <v>4.3562156275524098</v>
      </c>
      <c r="M782" s="30">
        <f t="shared" si="65"/>
        <v>1</v>
      </c>
      <c r="N782" s="30">
        <f t="shared" si="61"/>
        <v>0</v>
      </c>
      <c r="O782" s="30">
        <f t="shared" si="63"/>
        <v>0</v>
      </c>
      <c r="P782" s="30">
        <f>IFERROR(IF(Table2[[#This Row],[break]]=0,0,P781+1),1)</f>
        <v>0</v>
      </c>
      <c r="Q782" s="30">
        <f t="shared" si="62"/>
        <v>0</v>
      </c>
      <c r="R782" s="30" t="str">
        <f>TEXT(Table2[[#This Row],[date]],"dd-mmm-yyyy")</f>
        <v>20-Feb-2020</v>
      </c>
    </row>
    <row r="783" spans="1:18" x14ac:dyDescent="0.25">
      <c r="A783" s="27">
        <v>43882</v>
      </c>
      <c r="B783" s="6" t="str">
        <f t="shared" si="64"/>
        <v>21 Fri</v>
      </c>
      <c r="C783" s="6" t="str">
        <f>TEXT(Table2[[#This Row],[date]],"mmm")</f>
        <v>Feb</v>
      </c>
      <c r="D783" s="30">
        <f>YEAR(Table2[[#This Row],[date]])</f>
        <v>2020</v>
      </c>
      <c r="E783" s="30">
        <v>15357</v>
      </c>
      <c r="F783" s="30">
        <v>3.5922222222222229</v>
      </c>
      <c r="G783" s="30">
        <v>11.29550716</v>
      </c>
      <c r="H783" s="30">
        <v>3.5922222222222229</v>
      </c>
      <c r="I783" s="30">
        <v>1.9077777777777769</v>
      </c>
      <c r="J783" s="30">
        <v>8.9006172799999987</v>
      </c>
      <c r="K783" s="30">
        <f>Table2[[#This Row],[km]]/Table2[[#This Row],[steps]]*1000*3.28084</f>
        <v>2.4131504662899266</v>
      </c>
      <c r="L783" s="31">
        <f>IF(Table2[[#This Row],[km_walking]]&gt;3,Table2[[#This Row],[km_walking]]/Table2[[#This Row],[hours_walking]],"")</f>
        <v>4.6654371298776951</v>
      </c>
      <c r="M783" s="30">
        <f t="shared" si="65"/>
        <v>1</v>
      </c>
      <c r="N783" s="30">
        <f t="shared" si="61"/>
        <v>0</v>
      </c>
      <c r="O783" s="30">
        <f t="shared" si="63"/>
        <v>0</v>
      </c>
      <c r="P783" s="30">
        <f>IFERROR(IF(Table2[[#This Row],[break]]=0,0,P782+1),1)</f>
        <v>0</v>
      </c>
      <c r="Q783" s="30">
        <f t="shared" si="62"/>
        <v>0</v>
      </c>
      <c r="R783" s="30" t="str">
        <f>TEXT(Table2[[#This Row],[date]],"dd-mmm-yyyy")</f>
        <v>21-Feb-2020</v>
      </c>
    </row>
    <row r="784" spans="1:18" x14ac:dyDescent="0.25">
      <c r="A784" s="27">
        <v>43883</v>
      </c>
      <c r="B784" s="6" t="str">
        <f t="shared" si="64"/>
        <v>22 Sat</v>
      </c>
      <c r="C784" s="6" t="str">
        <f>TEXT(Table2[[#This Row],[date]],"mmm")</f>
        <v>Feb</v>
      </c>
      <c r="D784" s="30">
        <f>YEAR(Table2[[#This Row],[date]])</f>
        <v>2020</v>
      </c>
      <c r="E784" s="30">
        <v>10740</v>
      </c>
      <c r="F784" s="30">
        <v>2.9197222222222252</v>
      </c>
      <c r="G784" s="30">
        <v>7.9981429999999989</v>
      </c>
      <c r="H784" s="30">
        <v>2.9197222222222252</v>
      </c>
      <c r="I784" s="30">
        <v>1.604166666666667</v>
      </c>
      <c r="J784" s="30">
        <v>6.7817499999999988</v>
      </c>
      <c r="K784" s="30">
        <f>Table2[[#This Row],[km]]/Table2[[#This Row],[steps]]*1000*3.28084</f>
        <v>2.4432614041080072</v>
      </c>
      <c r="L784" s="31">
        <f>IF(Table2[[#This Row],[km_walking]]&gt;3,Table2[[#This Row],[km_walking]]/Table2[[#This Row],[hours_walking]],"")</f>
        <v>4.2275844155844142</v>
      </c>
      <c r="M784" s="30">
        <f t="shared" si="65"/>
        <v>1</v>
      </c>
      <c r="N784" s="30">
        <f t="shared" si="61"/>
        <v>0</v>
      </c>
      <c r="O784" s="30">
        <f t="shared" si="63"/>
        <v>0</v>
      </c>
      <c r="P784" s="30">
        <f>IFERROR(IF(Table2[[#This Row],[break]]=0,0,P783+1),1)</f>
        <v>0</v>
      </c>
      <c r="Q784" s="30">
        <f t="shared" si="62"/>
        <v>0</v>
      </c>
      <c r="R784" s="30" t="str">
        <f>TEXT(Table2[[#This Row],[date]],"dd-mmm-yyyy")</f>
        <v>22-Feb-2020</v>
      </c>
    </row>
    <row r="785" spans="1:18" x14ac:dyDescent="0.25">
      <c r="A785" s="27">
        <v>43884</v>
      </c>
      <c r="B785" s="6" t="str">
        <f t="shared" si="64"/>
        <v>23 Sun</v>
      </c>
      <c r="C785" s="6" t="str">
        <f>TEXT(Table2[[#This Row],[date]],"mmm")</f>
        <v>Feb</v>
      </c>
      <c r="D785" s="30">
        <f>YEAR(Table2[[#This Row],[date]])</f>
        <v>2020</v>
      </c>
      <c r="E785" s="30">
        <v>7237</v>
      </c>
      <c r="F785" s="30">
        <v>2.8277777777777788</v>
      </c>
      <c r="G785" s="30">
        <v>4.8928998219999986</v>
      </c>
      <c r="H785" s="30">
        <v>2.8277777777777788</v>
      </c>
      <c r="I785" s="30">
        <v>0.7286111111111111</v>
      </c>
      <c r="J785" s="30">
        <v>2.8117559500000011</v>
      </c>
      <c r="K785" s="30">
        <f>Table2[[#This Row],[km]]/Table2[[#This Row],[steps]]*1000*3.28084</f>
        <v>2.2181596589761607</v>
      </c>
      <c r="L785" s="31" t="str">
        <f>IF(Table2[[#This Row],[km_walking]]&gt;3,Table2[[#This Row],[km_walking]]/Table2[[#This Row],[hours_walking]],"")</f>
        <v/>
      </c>
      <c r="M785" s="30">
        <f t="shared" si="65"/>
        <v>0</v>
      </c>
      <c r="N785" s="30">
        <f t="shared" si="61"/>
        <v>0</v>
      </c>
      <c r="O785" s="30">
        <f t="shared" si="63"/>
        <v>0</v>
      </c>
      <c r="P785" s="30">
        <f>IFERROR(IF(Table2[[#This Row],[break]]=0,0,P784+1),1)</f>
        <v>0</v>
      </c>
      <c r="Q785" s="30">
        <f t="shared" si="62"/>
        <v>0</v>
      </c>
      <c r="R785" s="30" t="str">
        <f>TEXT(Table2[[#This Row],[date]],"dd-mmm-yyyy")</f>
        <v>23-Feb-2020</v>
      </c>
    </row>
    <row r="786" spans="1:18" x14ac:dyDescent="0.25">
      <c r="A786" s="27">
        <v>43885</v>
      </c>
      <c r="B786" s="6" t="str">
        <f t="shared" si="64"/>
        <v>24 Mon</v>
      </c>
      <c r="C786" s="6" t="str">
        <f>TEXT(Table2[[#This Row],[date]],"mmm")</f>
        <v>Feb</v>
      </c>
      <c r="D786" s="30">
        <f>YEAR(Table2[[#This Row],[date]])</f>
        <v>2020</v>
      </c>
      <c r="E786" s="30">
        <v>3821</v>
      </c>
      <c r="F786" s="30">
        <v>2.108888888888889</v>
      </c>
      <c r="G786" s="30">
        <v>2.7213799999999999</v>
      </c>
      <c r="H786" s="30">
        <v>2.108888888888889</v>
      </c>
      <c r="I786" s="30">
        <v>0.19166666666666671</v>
      </c>
      <c r="J786" s="30">
        <v>0.73651</v>
      </c>
      <c r="K786" s="30">
        <f>Table2[[#This Row],[km]]/Table2[[#This Row],[steps]]*1000*3.28084</f>
        <v>2.3366690288406176</v>
      </c>
      <c r="L786" s="31" t="str">
        <f>IF(Table2[[#This Row],[km_walking]]&gt;3,Table2[[#This Row],[km_walking]]/Table2[[#This Row],[hours_walking]],"")</f>
        <v/>
      </c>
      <c r="M786" s="30">
        <f t="shared" si="65"/>
        <v>0</v>
      </c>
      <c r="N786" s="30">
        <f t="shared" si="61"/>
        <v>0</v>
      </c>
      <c r="O786" s="30">
        <f t="shared" si="63"/>
        <v>0</v>
      </c>
      <c r="P786" s="30">
        <f>IFERROR(IF(Table2[[#This Row],[break]]=0,0,P785+1),1)</f>
        <v>0</v>
      </c>
      <c r="Q786" s="30">
        <f t="shared" si="62"/>
        <v>0</v>
      </c>
      <c r="R786" s="30" t="str">
        <f>TEXT(Table2[[#This Row],[date]],"dd-mmm-yyyy")</f>
        <v>24-Feb-2020</v>
      </c>
    </row>
    <row r="787" spans="1:18" x14ac:dyDescent="0.25">
      <c r="A787" s="27">
        <v>43886</v>
      </c>
      <c r="B787" s="6" t="str">
        <f t="shared" si="64"/>
        <v>25 Tue</v>
      </c>
      <c r="C787" s="6" t="str">
        <f>TEXT(Table2[[#This Row],[date]],"mmm")</f>
        <v>Feb</v>
      </c>
      <c r="D787" s="30">
        <f>YEAR(Table2[[#This Row],[date]])</f>
        <v>2020</v>
      </c>
      <c r="E787" s="30">
        <v>13883</v>
      </c>
      <c r="F787" s="30">
        <v>3.6575000000000202</v>
      </c>
      <c r="G787" s="30">
        <v>10.203811</v>
      </c>
      <c r="H787" s="30">
        <v>3.6575000000000202</v>
      </c>
      <c r="I787" s="30">
        <v>2.0891666666666762</v>
      </c>
      <c r="J787" s="30">
        <v>8.9746009999999998</v>
      </c>
      <c r="K787" s="30">
        <f>Table2[[#This Row],[km]]/Table2[[#This Row],[steps]]*1000*3.28084</f>
        <v>2.411371553788086</v>
      </c>
      <c r="L787" s="31">
        <f>IF(Table2[[#This Row],[km_walking]]&gt;3,Table2[[#This Row],[km_walking]]/Table2[[#This Row],[hours_walking]],"")</f>
        <v>4.2957802951734942</v>
      </c>
      <c r="M787" s="30">
        <f t="shared" si="65"/>
        <v>1</v>
      </c>
      <c r="N787" s="30">
        <f t="shared" si="61"/>
        <v>0</v>
      </c>
      <c r="O787" s="30">
        <f t="shared" si="63"/>
        <v>0</v>
      </c>
      <c r="P787" s="30">
        <f>IFERROR(IF(Table2[[#This Row],[break]]=0,0,P786+1),1)</f>
        <v>0</v>
      </c>
      <c r="Q787" s="30">
        <f t="shared" si="62"/>
        <v>0</v>
      </c>
      <c r="R787" s="30" t="str">
        <f>TEXT(Table2[[#This Row],[date]],"dd-mmm-yyyy")</f>
        <v>25-Feb-2020</v>
      </c>
    </row>
    <row r="788" spans="1:18" x14ac:dyDescent="0.25">
      <c r="A788" s="27">
        <v>43887</v>
      </c>
      <c r="B788" s="6" t="str">
        <f t="shared" si="64"/>
        <v>26 Wed</v>
      </c>
      <c r="C788" s="6" t="str">
        <f>TEXT(Table2[[#This Row],[date]],"mmm")</f>
        <v>Feb</v>
      </c>
      <c r="D788" s="30">
        <f>YEAR(Table2[[#This Row],[date]])</f>
        <v>2020</v>
      </c>
      <c r="E788" s="30">
        <v>13861</v>
      </c>
      <c r="F788" s="30">
        <v>3.798888888888893</v>
      </c>
      <c r="G788" s="30">
        <v>10.081799999999999</v>
      </c>
      <c r="H788" s="30">
        <v>3.798888888888893</v>
      </c>
      <c r="I788" s="30">
        <v>1.9697222222222219</v>
      </c>
      <c r="J788" s="30">
        <v>8.4560099999999938</v>
      </c>
      <c r="K788" s="30">
        <f>Table2[[#This Row],[km]]/Table2[[#This Row],[steps]]*1000*3.28084</f>
        <v>2.3863193645480125</v>
      </c>
      <c r="L788" s="31">
        <f>IF(Table2[[#This Row],[km_walking]]&gt;3,Table2[[#This Row],[km_walking]]/Table2[[#This Row],[hours_walking]],"")</f>
        <v>4.2929961923565054</v>
      </c>
      <c r="M788" s="30">
        <f t="shared" si="65"/>
        <v>1</v>
      </c>
      <c r="N788" s="30">
        <f t="shared" si="61"/>
        <v>0</v>
      </c>
      <c r="O788" s="30">
        <f t="shared" si="63"/>
        <v>0</v>
      </c>
      <c r="P788" s="30">
        <f>IFERROR(IF(Table2[[#This Row],[break]]=0,0,P787+1),1)</f>
        <v>0</v>
      </c>
      <c r="Q788" s="30">
        <f t="shared" si="62"/>
        <v>0</v>
      </c>
      <c r="R788" s="30" t="str">
        <f>TEXT(Table2[[#This Row],[date]],"dd-mmm-yyyy")</f>
        <v>26-Feb-2020</v>
      </c>
    </row>
    <row r="789" spans="1:18" x14ac:dyDescent="0.25">
      <c r="A789" s="27">
        <v>43888</v>
      </c>
      <c r="B789" s="6" t="str">
        <f t="shared" si="64"/>
        <v>27 Thu</v>
      </c>
      <c r="C789" s="6" t="str">
        <f>TEXT(Table2[[#This Row],[date]],"mmm")</f>
        <v>Feb</v>
      </c>
      <c r="D789" s="30">
        <f>YEAR(Table2[[#This Row],[date]])</f>
        <v>2020</v>
      </c>
      <c r="E789" s="30">
        <v>9774</v>
      </c>
      <c r="F789" s="30">
        <v>3.7372222222222331</v>
      </c>
      <c r="G789" s="30">
        <v>6.5207190000000033</v>
      </c>
      <c r="H789" s="30">
        <v>3.7372222222222331</v>
      </c>
      <c r="I789" s="30">
        <v>1.1225000000000001</v>
      </c>
      <c r="J789" s="30">
        <v>4.0315499999999984</v>
      </c>
      <c r="K789" s="30">
        <f>Table2[[#This Row],[km]]/Table2[[#This Row],[steps]]*1000*3.28084</f>
        <v>2.1888106940822603</v>
      </c>
      <c r="L789" s="31">
        <f>IF(Table2[[#This Row],[km_walking]]&gt;3,Table2[[#This Row],[km_walking]]/Table2[[#This Row],[hours_walking]],"")</f>
        <v>3.5915812917594638</v>
      </c>
      <c r="M789" s="30">
        <f t="shared" si="65"/>
        <v>0</v>
      </c>
      <c r="N789" s="30">
        <f t="shared" si="61"/>
        <v>0</v>
      </c>
      <c r="O789" s="30">
        <f t="shared" si="63"/>
        <v>0</v>
      </c>
      <c r="P789" s="30">
        <f>IFERROR(IF(Table2[[#This Row],[break]]=0,0,P788+1),1)</f>
        <v>0</v>
      </c>
      <c r="Q789" s="30">
        <f t="shared" si="62"/>
        <v>0</v>
      </c>
      <c r="R789" s="30" t="str">
        <f>TEXT(Table2[[#This Row],[date]],"dd-mmm-yyyy")</f>
        <v>27-Feb-2020</v>
      </c>
    </row>
    <row r="790" spans="1:18" x14ac:dyDescent="0.25">
      <c r="A790" s="27">
        <v>43889</v>
      </c>
      <c r="B790" s="6" t="str">
        <f t="shared" si="64"/>
        <v>28 Fri</v>
      </c>
      <c r="C790" s="6" t="str">
        <f>TEXT(Table2[[#This Row],[date]],"mmm")</f>
        <v>Feb</v>
      </c>
      <c r="D790" s="30">
        <f>YEAR(Table2[[#This Row],[date]])</f>
        <v>2020</v>
      </c>
      <c r="E790" s="30">
        <v>11625</v>
      </c>
      <c r="F790" s="30">
        <v>5.2730555555555672</v>
      </c>
      <c r="G790" s="30">
        <v>7.7721920000000049</v>
      </c>
      <c r="H790" s="30">
        <v>5.2730555555555672</v>
      </c>
      <c r="I790" s="30">
        <v>0.9063888888888888</v>
      </c>
      <c r="J790" s="30">
        <v>3.3338999999999999</v>
      </c>
      <c r="K790" s="30">
        <f>Table2[[#This Row],[km]]/Table2[[#This Row],[steps]]*1000*3.28084</f>
        <v>2.1934897549488181</v>
      </c>
      <c r="L790" s="31">
        <f>IF(Table2[[#This Row],[km_walking]]&gt;3,Table2[[#This Row],[km_walking]]/Table2[[#This Row],[hours_walking]],"")</f>
        <v>3.6782224946368376</v>
      </c>
      <c r="M790" s="30">
        <f t="shared" si="65"/>
        <v>1</v>
      </c>
      <c r="N790" s="30">
        <f t="shared" si="61"/>
        <v>0</v>
      </c>
      <c r="O790" s="30">
        <f t="shared" si="63"/>
        <v>0</v>
      </c>
      <c r="P790" s="30">
        <f>IFERROR(IF(Table2[[#This Row],[break]]=0,0,P789+1),1)</f>
        <v>0</v>
      </c>
      <c r="Q790" s="30">
        <f t="shared" si="62"/>
        <v>0</v>
      </c>
      <c r="R790" s="30" t="str">
        <f>TEXT(Table2[[#This Row],[date]],"dd-mmm-yyyy")</f>
        <v>28-Feb-2020</v>
      </c>
    </row>
    <row r="791" spans="1:18" x14ac:dyDescent="0.25">
      <c r="A791" s="27">
        <v>43890</v>
      </c>
      <c r="B791" s="6" t="str">
        <f t="shared" si="64"/>
        <v>29 Sat</v>
      </c>
      <c r="C791" s="6" t="str">
        <f>TEXT(Table2[[#This Row],[date]],"mmm")</f>
        <v>Feb</v>
      </c>
      <c r="D791" s="30">
        <f>YEAR(Table2[[#This Row],[date]])</f>
        <v>2020</v>
      </c>
      <c r="E791" s="30">
        <v>4191</v>
      </c>
      <c r="F791" s="30">
        <v>3.0988888888888888</v>
      </c>
      <c r="G791" s="30">
        <v>2.692730000000001</v>
      </c>
      <c r="H791" s="30">
        <v>3.0988888888888888</v>
      </c>
      <c r="I791" s="30">
        <v>0.14583333333333329</v>
      </c>
      <c r="J791" s="30">
        <v>0.52202999999999999</v>
      </c>
      <c r="K791" s="30">
        <f>Table2[[#This Row],[km]]/Table2[[#This Row],[steps]]*1000*3.28084</f>
        <v>2.1079494853734202</v>
      </c>
      <c r="L791" s="31" t="str">
        <f>IF(Table2[[#This Row],[km_walking]]&gt;3,Table2[[#This Row],[km_walking]]/Table2[[#This Row],[hours_walking]],"")</f>
        <v/>
      </c>
      <c r="M791" s="30">
        <f t="shared" si="65"/>
        <v>0</v>
      </c>
      <c r="N791" s="30">
        <f t="shared" si="61"/>
        <v>0</v>
      </c>
      <c r="O791" s="30">
        <f t="shared" si="63"/>
        <v>0</v>
      </c>
      <c r="P791" s="30">
        <f>IFERROR(IF(Table2[[#This Row],[break]]=0,0,P790+1),1)</f>
        <v>0</v>
      </c>
      <c r="Q791" s="30">
        <f t="shared" si="62"/>
        <v>0</v>
      </c>
      <c r="R791" s="30" t="str">
        <f>TEXT(Table2[[#This Row],[date]],"dd-mmm-yyyy")</f>
        <v>29-Feb-2020</v>
      </c>
    </row>
    <row r="792" spans="1:18" x14ac:dyDescent="0.25">
      <c r="A792" s="27">
        <v>43891</v>
      </c>
      <c r="B792" s="6" t="str">
        <f t="shared" si="64"/>
        <v>01 Sun</v>
      </c>
      <c r="C792" s="6" t="str">
        <f>TEXT(Table2[[#This Row],[date]],"mmm")</f>
        <v>Mar</v>
      </c>
      <c r="D792" s="30">
        <f>YEAR(Table2[[#This Row],[date]])</f>
        <v>2020</v>
      </c>
      <c r="E792" s="30">
        <v>12029</v>
      </c>
      <c r="F792" s="30">
        <v>4.9852777777777852</v>
      </c>
      <c r="G792" s="30">
        <v>7.6729199999999986</v>
      </c>
      <c r="H792" s="30">
        <v>4.9852777777777852</v>
      </c>
      <c r="I792" s="30">
        <v>1.344722222222223</v>
      </c>
      <c r="J792" s="30">
        <v>4.3354800000000022</v>
      </c>
      <c r="K792" s="30">
        <f>Table2[[#This Row],[km]]/Table2[[#This Row],[steps]]*1000*3.28084</f>
        <v>2.0927444386732059</v>
      </c>
      <c r="L792" s="31">
        <f>IF(Table2[[#This Row],[km_walking]]&gt;3,Table2[[#This Row],[km_walking]]/Table2[[#This Row],[hours_walking]],"")</f>
        <v>3.2240710596984092</v>
      </c>
      <c r="M792" s="30">
        <f t="shared" si="65"/>
        <v>1</v>
      </c>
      <c r="N792" s="30">
        <f t="shared" si="61"/>
        <v>0</v>
      </c>
      <c r="O792" s="30">
        <f t="shared" si="63"/>
        <v>0</v>
      </c>
      <c r="P792" s="30">
        <f>IFERROR(IF(Table2[[#This Row],[break]]=0,0,P791+1),1)</f>
        <v>0</v>
      </c>
      <c r="Q792" s="30">
        <f t="shared" si="62"/>
        <v>0</v>
      </c>
      <c r="R792" s="30" t="str">
        <f>TEXT(Table2[[#This Row],[date]],"dd-mmm-yyyy")</f>
        <v>01-Mar-2020</v>
      </c>
    </row>
    <row r="793" spans="1:18" x14ac:dyDescent="0.25">
      <c r="A793" s="27">
        <v>43892</v>
      </c>
      <c r="B793" s="6" t="str">
        <f t="shared" si="64"/>
        <v>02 Mon</v>
      </c>
      <c r="C793" s="6" t="str">
        <f>TEXT(Table2[[#This Row],[date]],"mmm")</f>
        <v>Mar</v>
      </c>
      <c r="D793" s="30">
        <f>YEAR(Table2[[#This Row],[date]])</f>
        <v>2020</v>
      </c>
      <c r="E793" s="30">
        <v>4992</v>
      </c>
      <c r="F793" s="30">
        <v>4.756666666666673</v>
      </c>
      <c r="G793" s="30">
        <v>3.2480800000000012</v>
      </c>
      <c r="H793" s="30">
        <v>4.756666666666673</v>
      </c>
      <c r="I793" s="30">
        <v>0.26111111111111102</v>
      </c>
      <c r="J793" s="30">
        <v>0.86568000000000012</v>
      </c>
      <c r="K793" s="30">
        <f>Table2[[#This Row],[km]]/Table2[[#This Row],[steps]]*1000*3.28084</f>
        <v>2.1347016801282059</v>
      </c>
      <c r="L793" s="31" t="str">
        <f>IF(Table2[[#This Row],[km_walking]]&gt;3,Table2[[#This Row],[km_walking]]/Table2[[#This Row],[hours_walking]],"")</f>
        <v/>
      </c>
      <c r="M793" s="30">
        <f t="shared" si="65"/>
        <v>0</v>
      </c>
      <c r="N793" s="30">
        <f t="shared" si="61"/>
        <v>0</v>
      </c>
      <c r="O793" s="30">
        <f t="shared" si="63"/>
        <v>0</v>
      </c>
      <c r="P793" s="30">
        <f>IFERROR(IF(Table2[[#This Row],[break]]=0,0,P792+1),1)</f>
        <v>0</v>
      </c>
      <c r="Q793" s="30">
        <f t="shared" si="62"/>
        <v>0</v>
      </c>
      <c r="R793" s="30" t="str">
        <f>TEXT(Table2[[#This Row],[date]],"dd-mmm-yyyy")</f>
        <v>02-Mar-2020</v>
      </c>
    </row>
    <row r="794" spans="1:18" x14ac:dyDescent="0.25">
      <c r="A794" s="27">
        <v>43893</v>
      </c>
      <c r="B794" s="6" t="str">
        <f t="shared" si="64"/>
        <v>03 Tue</v>
      </c>
      <c r="C794" s="6" t="str">
        <f>TEXT(Table2[[#This Row],[date]],"mmm")</f>
        <v>Mar</v>
      </c>
      <c r="D794" s="30">
        <f>YEAR(Table2[[#This Row],[date]])</f>
        <v>2020</v>
      </c>
      <c r="E794" s="30">
        <v>14895</v>
      </c>
      <c r="F794" s="30">
        <v>3.789166666666667</v>
      </c>
      <c r="G794" s="30">
        <v>11.508381</v>
      </c>
      <c r="H794" s="30">
        <v>3.789166666666667</v>
      </c>
      <c r="I794" s="30">
        <v>2.218055555555555</v>
      </c>
      <c r="J794" s="30">
        <v>10.400721000000001</v>
      </c>
      <c r="K794" s="30">
        <f>Table2[[#This Row],[km]]/Table2[[#This Row],[steps]]*1000*3.28084</f>
        <v>2.5348879973172203</v>
      </c>
      <c r="L794" s="31">
        <f>IF(Table2[[#This Row],[km_walking]]&gt;3,Table2[[#This Row],[km_walking]]/Table2[[#This Row],[hours_walking]],"")</f>
        <v>4.6891165435191002</v>
      </c>
      <c r="M794" s="30">
        <f t="shared" si="65"/>
        <v>1</v>
      </c>
      <c r="N794" s="30">
        <f t="shared" si="61"/>
        <v>0</v>
      </c>
      <c r="O794" s="30">
        <f t="shared" si="63"/>
        <v>0</v>
      </c>
      <c r="P794" s="30">
        <f>IFERROR(IF(Table2[[#This Row],[break]]=0,0,P793+1),1)</f>
        <v>0</v>
      </c>
      <c r="Q794" s="30">
        <f t="shared" si="62"/>
        <v>0</v>
      </c>
      <c r="R794" s="30" t="str">
        <f>TEXT(Table2[[#This Row],[date]],"dd-mmm-yyyy")</f>
        <v>03-Mar-2020</v>
      </c>
    </row>
    <row r="795" spans="1:18" x14ac:dyDescent="0.25">
      <c r="A795" s="27">
        <v>43894</v>
      </c>
      <c r="B795" s="6" t="str">
        <f t="shared" si="64"/>
        <v>04 Wed</v>
      </c>
      <c r="C795" s="6" t="str">
        <f>TEXT(Table2[[#This Row],[date]],"mmm")</f>
        <v>Mar</v>
      </c>
      <c r="D795" s="30">
        <f>YEAR(Table2[[#This Row],[date]])</f>
        <v>2020</v>
      </c>
      <c r="E795" s="30">
        <v>4531</v>
      </c>
      <c r="F795" s="30">
        <v>2.9708333333333332</v>
      </c>
      <c r="G795" s="30">
        <v>3.1809759999999989</v>
      </c>
      <c r="H795" s="30">
        <v>2.9708333333333332</v>
      </c>
      <c r="I795" s="30">
        <v>0.51138888888888889</v>
      </c>
      <c r="J795" s="30">
        <v>1.7478610000000001</v>
      </c>
      <c r="K795" s="30">
        <f>Table2[[#This Row],[km]]/Table2[[#This Row],[steps]]*1000*3.28084</f>
        <v>2.3033046347031552</v>
      </c>
      <c r="L795" s="31" t="str">
        <f>IF(Table2[[#This Row],[km_walking]]&gt;3,Table2[[#This Row],[km_walking]]/Table2[[#This Row],[hours_walking]],"")</f>
        <v/>
      </c>
      <c r="M795" s="30">
        <f t="shared" si="65"/>
        <v>0</v>
      </c>
      <c r="N795" s="30">
        <f t="shared" si="61"/>
        <v>0</v>
      </c>
      <c r="O795" s="30">
        <f t="shared" si="63"/>
        <v>0</v>
      </c>
      <c r="P795" s="30">
        <f>IFERROR(IF(Table2[[#This Row],[break]]=0,0,P794+1),1)</f>
        <v>0</v>
      </c>
      <c r="Q795" s="30">
        <f t="shared" si="62"/>
        <v>0</v>
      </c>
      <c r="R795" s="30" t="str">
        <f>TEXT(Table2[[#This Row],[date]],"dd-mmm-yyyy")</f>
        <v>04-Mar-2020</v>
      </c>
    </row>
    <row r="796" spans="1:18" x14ac:dyDescent="0.25">
      <c r="A796" s="27">
        <v>43895</v>
      </c>
      <c r="B796" s="6" t="str">
        <f t="shared" si="64"/>
        <v>05 Thu</v>
      </c>
      <c r="C796" s="6" t="str">
        <f>TEXT(Table2[[#This Row],[date]],"mmm")</f>
        <v>Mar</v>
      </c>
      <c r="D796" s="30">
        <f>YEAR(Table2[[#This Row],[date]])</f>
        <v>2020</v>
      </c>
      <c r="E796" s="30">
        <v>8325</v>
      </c>
      <c r="F796" s="30">
        <v>2.3008333333333328</v>
      </c>
      <c r="G796" s="30">
        <v>6.3820636000000004</v>
      </c>
      <c r="H796" s="30">
        <v>2.3008333333333328</v>
      </c>
      <c r="I796" s="30">
        <v>1.2347222222222221</v>
      </c>
      <c r="J796" s="30">
        <v>5.1719499999999998</v>
      </c>
      <c r="K796" s="30">
        <f>Table2[[#This Row],[km]]/Table2[[#This Row],[steps]]*1000*3.28084</f>
        <v>2.5151386836545346</v>
      </c>
      <c r="L796" s="31">
        <f>IF(Table2[[#This Row],[km_walking]]&gt;3,Table2[[#This Row],[km_walking]]/Table2[[#This Row],[hours_walking]],"")</f>
        <v>4.1887559055118118</v>
      </c>
      <c r="M796" s="30">
        <f t="shared" si="65"/>
        <v>0</v>
      </c>
      <c r="N796" s="30">
        <f t="shared" si="61"/>
        <v>0</v>
      </c>
      <c r="O796" s="30">
        <f t="shared" si="63"/>
        <v>0</v>
      </c>
      <c r="P796" s="30">
        <f>IFERROR(IF(Table2[[#This Row],[break]]=0,0,P795+1),1)</f>
        <v>0</v>
      </c>
      <c r="Q796" s="30">
        <f t="shared" si="62"/>
        <v>0</v>
      </c>
      <c r="R796" s="30" t="str">
        <f>TEXT(Table2[[#This Row],[date]],"dd-mmm-yyyy")</f>
        <v>05-Mar-2020</v>
      </c>
    </row>
    <row r="797" spans="1:18" x14ac:dyDescent="0.25">
      <c r="A797" s="27">
        <v>43896</v>
      </c>
      <c r="B797" s="6" t="str">
        <f t="shared" si="64"/>
        <v>06 Fri</v>
      </c>
      <c r="C797" s="6" t="str">
        <f>TEXT(Table2[[#This Row],[date]],"mmm")</f>
        <v>Mar</v>
      </c>
      <c r="D797" s="30">
        <f>YEAR(Table2[[#This Row],[date]])</f>
        <v>2020</v>
      </c>
      <c r="E797" s="30">
        <v>13478</v>
      </c>
      <c r="F797" s="30">
        <v>3.4319444444444809</v>
      </c>
      <c r="G797" s="30">
        <v>10.92498999999999</v>
      </c>
      <c r="H797" s="30">
        <v>3.4319444444444809</v>
      </c>
      <c r="I797" s="30">
        <v>1.868611111111111</v>
      </c>
      <c r="J797" s="30">
        <v>9.6484599999999929</v>
      </c>
      <c r="K797" s="30">
        <f>Table2[[#This Row],[km]]/Table2[[#This Row],[steps]]*1000*3.28084</f>
        <v>2.6593815248256392</v>
      </c>
      <c r="L797" s="31">
        <f>IF(Table2[[#This Row],[km_walking]]&gt;3,Table2[[#This Row],[km_walking]]/Table2[[#This Row],[hours_walking]],"")</f>
        <v>5.1634392745651816</v>
      </c>
      <c r="M797" s="30">
        <f t="shared" si="65"/>
        <v>1</v>
      </c>
      <c r="N797" s="30">
        <f t="shared" si="61"/>
        <v>0</v>
      </c>
      <c r="O797" s="30">
        <f t="shared" si="63"/>
        <v>0</v>
      </c>
      <c r="P797" s="30">
        <f>IFERROR(IF(Table2[[#This Row],[break]]=0,0,P796+1),1)</f>
        <v>0</v>
      </c>
      <c r="Q797" s="30">
        <f t="shared" si="62"/>
        <v>1</v>
      </c>
      <c r="R797" s="30" t="str">
        <f>TEXT(Table2[[#This Row],[date]],"dd-mmm-yyyy")</f>
        <v>06-Mar-2020</v>
      </c>
    </row>
    <row r="798" spans="1:18" x14ac:dyDescent="0.25">
      <c r="A798" s="27">
        <v>43897</v>
      </c>
      <c r="B798" s="6" t="str">
        <f t="shared" si="64"/>
        <v>07 Sat</v>
      </c>
      <c r="C798" s="6" t="str">
        <f>TEXT(Table2[[#This Row],[date]],"mmm")</f>
        <v>Mar</v>
      </c>
      <c r="D798" s="30">
        <f>YEAR(Table2[[#This Row],[date]])</f>
        <v>2020</v>
      </c>
      <c r="E798" s="30">
        <v>13667</v>
      </c>
      <c r="F798" s="30">
        <v>3.2130555555555551</v>
      </c>
      <c r="G798" s="30">
        <v>10.44561</v>
      </c>
      <c r="H798" s="30">
        <v>3.2130555555555551</v>
      </c>
      <c r="I798" s="30">
        <v>1.855</v>
      </c>
      <c r="J798" s="30">
        <v>8.7059700000000024</v>
      </c>
      <c r="K798" s="30">
        <f>Table2[[#This Row],[km]]/Table2[[#This Row],[steps]]*1000*3.28084</f>
        <v>2.5075272636569839</v>
      </c>
      <c r="L798" s="31">
        <f>IF(Table2[[#This Row],[km_walking]]&gt;3,Table2[[#This Row],[km_walking]]/Table2[[#This Row],[hours_walking]],"")</f>
        <v>4.6932452830188689</v>
      </c>
      <c r="M798" s="30">
        <f t="shared" si="65"/>
        <v>1</v>
      </c>
      <c r="N798" s="30">
        <f t="shared" si="61"/>
        <v>0</v>
      </c>
      <c r="O798" s="30">
        <f t="shared" si="63"/>
        <v>0</v>
      </c>
      <c r="P798" s="30">
        <f>IFERROR(IF(Table2[[#This Row],[break]]=0,0,P797+1),1)</f>
        <v>0</v>
      </c>
      <c r="Q798" s="30">
        <f t="shared" si="62"/>
        <v>0</v>
      </c>
      <c r="R798" s="30" t="str">
        <f>TEXT(Table2[[#This Row],[date]],"dd-mmm-yyyy")</f>
        <v>07-Mar-2020</v>
      </c>
    </row>
    <row r="799" spans="1:18" x14ac:dyDescent="0.25">
      <c r="A799" s="27">
        <v>43898</v>
      </c>
      <c r="B799" s="6" t="str">
        <f t="shared" si="64"/>
        <v>08 Sun</v>
      </c>
      <c r="C799" s="6" t="str">
        <f>TEXT(Table2[[#This Row],[date]],"mmm")</f>
        <v>Mar</v>
      </c>
      <c r="D799" s="30">
        <f>YEAR(Table2[[#This Row],[date]])</f>
        <v>2020</v>
      </c>
      <c r="E799" s="30">
        <v>14873</v>
      </c>
      <c r="F799" s="30">
        <v>3.5708333333333542</v>
      </c>
      <c r="G799" s="30">
        <v>11.397709999999989</v>
      </c>
      <c r="H799" s="30">
        <v>3.5708333333333542</v>
      </c>
      <c r="I799" s="30">
        <v>1.9977777777777781</v>
      </c>
      <c r="J799" s="30">
        <v>9.4087299999999896</v>
      </c>
      <c r="K799" s="30">
        <f>Table2[[#This Row],[km]]/Table2[[#This Row],[steps]]*1000*3.28084</f>
        <v>2.5142246269347113</v>
      </c>
      <c r="L799" s="31">
        <f>IF(Table2[[#This Row],[km_walking]]&gt;3,Table2[[#This Row],[km_walking]]/Table2[[#This Row],[hours_walking]],"")</f>
        <v>4.7095978865405943</v>
      </c>
      <c r="M799" s="30">
        <f t="shared" si="65"/>
        <v>1</v>
      </c>
      <c r="N799" s="30">
        <f t="shared" si="61"/>
        <v>0</v>
      </c>
      <c r="O799" s="30">
        <f t="shared" si="63"/>
        <v>0</v>
      </c>
      <c r="P799" s="30">
        <f>IFERROR(IF(Table2[[#This Row],[break]]=0,0,P798+1),1)</f>
        <v>0</v>
      </c>
      <c r="Q799" s="30">
        <f t="shared" si="62"/>
        <v>0</v>
      </c>
      <c r="R799" s="30" t="str">
        <f>TEXT(Table2[[#This Row],[date]],"dd-mmm-yyyy")</f>
        <v>08-Mar-2020</v>
      </c>
    </row>
    <row r="800" spans="1:18" x14ac:dyDescent="0.25">
      <c r="A800" s="27">
        <v>43899</v>
      </c>
      <c r="B800" s="6" t="str">
        <f t="shared" si="64"/>
        <v>09 Mon</v>
      </c>
      <c r="C800" s="6" t="str">
        <f>TEXT(Table2[[#This Row],[date]],"mmm")</f>
        <v>Mar</v>
      </c>
      <c r="D800" s="30">
        <f>YEAR(Table2[[#This Row],[date]])</f>
        <v>2020</v>
      </c>
      <c r="E800" s="30">
        <v>15321</v>
      </c>
      <c r="F800" s="30">
        <v>4.3702777777778321</v>
      </c>
      <c r="G800" s="30">
        <v>10.14034</v>
      </c>
      <c r="H800" s="30">
        <v>4.3702777777778321</v>
      </c>
      <c r="I800" s="30">
        <v>1.776111111111111</v>
      </c>
      <c r="J800" s="30">
        <v>7.4686499999999967</v>
      </c>
      <c r="K800" s="30">
        <f>Table2[[#This Row],[km]]/Table2[[#This Row],[steps]]*1000*3.28084</f>
        <v>2.1714531091704194</v>
      </c>
      <c r="L800" s="31">
        <f>IF(Table2[[#This Row],[km_walking]]&gt;3,Table2[[#This Row],[km_walking]]/Table2[[#This Row],[hours_walking]],"")</f>
        <v>4.2050578667500771</v>
      </c>
      <c r="M800" s="30">
        <f t="shared" si="65"/>
        <v>1</v>
      </c>
      <c r="N800" s="30">
        <f t="shared" si="61"/>
        <v>0</v>
      </c>
      <c r="O800" s="30">
        <f t="shared" si="63"/>
        <v>0</v>
      </c>
      <c r="P800" s="30">
        <f>IFERROR(IF(Table2[[#This Row],[break]]=0,0,P799+1),1)</f>
        <v>0</v>
      </c>
      <c r="Q800" s="30">
        <f t="shared" si="62"/>
        <v>0</v>
      </c>
      <c r="R800" s="30" t="str">
        <f>TEXT(Table2[[#This Row],[date]],"dd-mmm-yyyy")</f>
        <v>09-Mar-2020</v>
      </c>
    </row>
    <row r="801" spans="1:18" x14ac:dyDescent="0.25">
      <c r="A801" s="27">
        <v>43900</v>
      </c>
      <c r="B801" s="6" t="str">
        <f t="shared" si="64"/>
        <v>10 Tue</v>
      </c>
      <c r="C801" s="6" t="str">
        <f>TEXT(Table2[[#This Row],[date]],"mmm")</f>
        <v>Mar</v>
      </c>
      <c r="D801" s="30">
        <f>YEAR(Table2[[#This Row],[date]])</f>
        <v>2020</v>
      </c>
      <c r="E801" s="30">
        <v>6179</v>
      </c>
      <c r="F801" s="30">
        <v>3.4061111111111328</v>
      </c>
      <c r="G801" s="30">
        <v>4.0713999999999997</v>
      </c>
      <c r="H801" s="30">
        <v>3.4061111111111328</v>
      </c>
      <c r="I801" s="30">
        <v>0.51499999999999946</v>
      </c>
      <c r="J801" s="30">
        <v>2.2849800000000009</v>
      </c>
      <c r="K801" s="30">
        <f>Table2[[#This Row],[km]]/Table2[[#This Row],[steps]]*1000*3.28084</f>
        <v>2.1617756879754002</v>
      </c>
      <c r="L801" s="31" t="str">
        <f>IF(Table2[[#This Row],[km_walking]]&gt;3,Table2[[#This Row],[km_walking]]/Table2[[#This Row],[hours_walking]],"")</f>
        <v/>
      </c>
      <c r="M801" s="30">
        <f t="shared" si="65"/>
        <v>0</v>
      </c>
      <c r="N801" s="30">
        <f t="shared" si="61"/>
        <v>0</v>
      </c>
      <c r="O801" s="30">
        <f t="shared" si="63"/>
        <v>0</v>
      </c>
      <c r="P801" s="30">
        <f>IFERROR(IF(Table2[[#This Row],[break]]=0,0,P800+1),1)</f>
        <v>0</v>
      </c>
      <c r="Q801" s="30">
        <f t="shared" si="62"/>
        <v>0</v>
      </c>
      <c r="R801" s="30" t="str">
        <f>TEXT(Table2[[#This Row],[date]],"dd-mmm-yyyy")</f>
        <v>10-Mar-2020</v>
      </c>
    </row>
    <row r="802" spans="1:18" x14ac:dyDescent="0.25">
      <c r="A802" s="27">
        <v>43901</v>
      </c>
      <c r="B802" s="6" t="str">
        <f t="shared" si="64"/>
        <v>11 Wed</v>
      </c>
      <c r="C802" s="6" t="str">
        <f>TEXT(Table2[[#This Row],[date]],"mmm")</f>
        <v>Mar</v>
      </c>
      <c r="D802" s="30">
        <f>YEAR(Table2[[#This Row],[date]])</f>
        <v>2020</v>
      </c>
      <c r="E802" s="30">
        <v>13365</v>
      </c>
      <c r="F802" s="30">
        <v>4.2341666666667086</v>
      </c>
      <c r="G802" s="30">
        <v>10.01381999999999</v>
      </c>
      <c r="H802" s="30">
        <v>4.2341666666667086</v>
      </c>
      <c r="I802" s="30">
        <v>1.8216666666666661</v>
      </c>
      <c r="J802" s="30">
        <v>8.1728999999999949</v>
      </c>
      <c r="K802" s="30">
        <f>Table2[[#This Row],[km]]/Table2[[#This Row],[steps]]*1000*3.28084</f>
        <v>2.4581923837485946</v>
      </c>
      <c r="L802" s="31">
        <f>IF(Table2[[#This Row],[km_walking]]&gt;3,Table2[[#This Row],[km_walking]]/Table2[[#This Row],[hours_walking]],"")</f>
        <v>4.4864958828911243</v>
      </c>
      <c r="M802" s="30">
        <f t="shared" si="65"/>
        <v>1</v>
      </c>
      <c r="N802" s="30">
        <f t="shared" si="61"/>
        <v>0</v>
      </c>
      <c r="O802" s="30">
        <f t="shared" si="63"/>
        <v>0</v>
      </c>
      <c r="P802" s="30">
        <f>IFERROR(IF(Table2[[#This Row],[break]]=0,0,P801+1),1)</f>
        <v>0</v>
      </c>
      <c r="Q802" s="30">
        <f t="shared" si="62"/>
        <v>0</v>
      </c>
      <c r="R802" s="30" t="str">
        <f>TEXT(Table2[[#This Row],[date]],"dd-mmm-yyyy")</f>
        <v>11-Mar-2020</v>
      </c>
    </row>
    <row r="803" spans="1:18" x14ac:dyDescent="0.25">
      <c r="A803" s="27">
        <v>43902</v>
      </c>
      <c r="B803" s="6" t="str">
        <f t="shared" si="64"/>
        <v>12 Thu</v>
      </c>
      <c r="C803" s="6" t="str">
        <f>TEXT(Table2[[#This Row],[date]],"mmm")</f>
        <v>Mar</v>
      </c>
      <c r="D803" s="30">
        <f>YEAR(Table2[[#This Row],[date]])</f>
        <v>2020</v>
      </c>
      <c r="E803" s="30">
        <v>6116</v>
      </c>
      <c r="F803" s="30">
        <v>2.6422222222222218</v>
      </c>
      <c r="G803" s="30">
        <v>4.6499599999999983</v>
      </c>
      <c r="H803" s="30">
        <v>2.6422222222222218</v>
      </c>
      <c r="I803" s="30">
        <v>0.84111111111111125</v>
      </c>
      <c r="J803" s="30">
        <v>3.6662599999999999</v>
      </c>
      <c r="K803" s="30">
        <f>Table2[[#This Row],[km]]/Table2[[#This Row],[steps]]*1000*3.28084</f>
        <v>2.4944039840418566</v>
      </c>
      <c r="L803" s="31">
        <f>IF(Table2[[#This Row],[km_walking]]&gt;3,Table2[[#This Row],[km_walking]]/Table2[[#This Row],[hours_walking]],"")</f>
        <v>4.3588295904887708</v>
      </c>
      <c r="M803" s="30">
        <f t="shared" si="65"/>
        <v>0</v>
      </c>
      <c r="N803" s="30">
        <f t="shared" si="61"/>
        <v>0</v>
      </c>
      <c r="O803" s="30">
        <f t="shared" si="63"/>
        <v>0</v>
      </c>
      <c r="P803" s="30">
        <f>IFERROR(IF(Table2[[#This Row],[break]]=0,0,P802+1),1)</f>
        <v>0</v>
      </c>
      <c r="Q803" s="30">
        <f t="shared" si="62"/>
        <v>0</v>
      </c>
      <c r="R803" s="30" t="str">
        <f>TEXT(Table2[[#This Row],[date]],"dd-mmm-yyyy")</f>
        <v>12-Mar-2020</v>
      </c>
    </row>
    <row r="804" spans="1:18" x14ac:dyDescent="0.25">
      <c r="A804" s="27">
        <v>43903</v>
      </c>
      <c r="B804" s="6" t="str">
        <f t="shared" si="64"/>
        <v>13 Fri</v>
      </c>
      <c r="C804" s="6" t="str">
        <f>TEXT(Table2[[#This Row],[date]],"mmm")</f>
        <v>Mar</v>
      </c>
      <c r="D804" s="30">
        <f>YEAR(Table2[[#This Row],[date]])</f>
        <v>2020</v>
      </c>
      <c r="E804" s="30">
        <v>14180</v>
      </c>
      <c r="F804" s="30">
        <v>3.524166666666682</v>
      </c>
      <c r="G804" s="30">
        <v>9.1494199999999992</v>
      </c>
      <c r="H804" s="30">
        <v>3.524166666666682</v>
      </c>
      <c r="I804" s="30">
        <v>1.9977777777777781</v>
      </c>
      <c r="J804" s="30">
        <v>7.9388799999999984</v>
      </c>
      <c r="K804" s="30">
        <f>Table2[[#This Row],[km]]/Table2[[#This Row],[steps]]*1000*3.28084</f>
        <v>2.1169099515373766</v>
      </c>
      <c r="L804" s="31">
        <f>IF(Table2[[#This Row],[km_walking]]&gt;3,Table2[[#This Row],[km_walking]]/Table2[[#This Row],[hours_walking]],"")</f>
        <v>3.9738553948832021</v>
      </c>
      <c r="M804" s="30">
        <f t="shared" si="65"/>
        <v>1</v>
      </c>
      <c r="N804" s="30">
        <f t="shared" si="61"/>
        <v>0</v>
      </c>
      <c r="O804" s="30">
        <f t="shared" si="63"/>
        <v>0</v>
      </c>
      <c r="P804" s="30">
        <f>IFERROR(IF(Table2[[#This Row],[break]]=0,0,P803+1),1)</f>
        <v>0</v>
      </c>
      <c r="Q804" s="30">
        <f t="shared" si="62"/>
        <v>0</v>
      </c>
      <c r="R804" s="30" t="str">
        <f>TEXT(Table2[[#This Row],[date]],"dd-mmm-yyyy")</f>
        <v>13-Mar-2020</v>
      </c>
    </row>
    <row r="805" spans="1:18" x14ac:dyDescent="0.25">
      <c r="A805" s="27">
        <v>43904</v>
      </c>
      <c r="B805" s="6" t="str">
        <f t="shared" si="64"/>
        <v>14 Sat</v>
      </c>
      <c r="C805" s="6" t="str">
        <f>TEXT(Table2[[#This Row],[date]],"mmm")</f>
        <v>Mar</v>
      </c>
      <c r="D805" s="30">
        <f>YEAR(Table2[[#This Row],[date]])</f>
        <v>2020</v>
      </c>
      <c r="E805" s="30">
        <v>12504</v>
      </c>
      <c r="F805" s="30">
        <v>3.277500000000019</v>
      </c>
      <c r="G805" s="30">
        <v>9.1708999999999996</v>
      </c>
      <c r="H805" s="30">
        <v>3.277500000000019</v>
      </c>
      <c r="I805" s="30">
        <v>1.8283333333333329</v>
      </c>
      <c r="J805" s="30">
        <v>7.903249999999999</v>
      </c>
      <c r="K805" s="30">
        <f>Table2[[#This Row],[km]]/Table2[[#This Row],[steps]]*1000*3.28084</f>
        <v>2.4062904315419065</v>
      </c>
      <c r="L805" s="31">
        <f>IF(Table2[[#This Row],[km_walking]]&gt;3,Table2[[#This Row],[km_walking]]/Table2[[#This Row],[hours_walking]],"")</f>
        <v>4.3226526891522337</v>
      </c>
      <c r="M805" s="30">
        <f t="shared" si="65"/>
        <v>1</v>
      </c>
      <c r="N805" s="30">
        <f t="shared" si="61"/>
        <v>0</v>
      </c>
      <c r="O805" s="30">
        <f t="shared" si="63"/>
        <v>0</v>
      </c>
      <c r="P805" s="30">
        <f>IFERROR(IF(Table2[[#This Row],[break]]=0,0,P804+1),1)</f>
        <v>0</v>
      </c>
      <c r="Q805" s="30">
        <f t="shared" si="62"/>
        <v>0</v>
      </c>
      <c r="R805" s="30" t="str">
        <f>TEXT(Table2[[#This Row],[date]],"dd-mmm-yyyy")</f>
        <v>14-Mar-2020</v>
      </c>
    </row>
    <row r="806" spans="1:18" x14ac:dyDescent="0.25">
      <c r="A806" s="27">
        <v>43905</v>
      </c>
      <c r="B806" s="6" t="str">
        <f t="shared" si="64"/>
        <v>15 Sun</v>
      </c>
      <c r="C806" s="6" t="str">
        <f>TEXT(Table2[[#This Row],[date]],"mmm")</f>
        <v>Mar</v>
      </c>
      <c r="D806" s="30">
        <f>YEAR(Table2[[#This Row],[date]])</f>
        <v>2020</v>
      </c>
      <c r="E806" s="30">
        <v>12487</v>
      </c>
      <c r="F806" s="30">
        <v>2.688333333333353</v>
      </c>
      <c r="G806" s="30">
        <v>9.9553299999999965</v>
      </c>
      <c r="H806" s="30">
        <v>2.688333333333353</v>
      </c>
      <c r="I806" s="30">
        <v>1.81111111111111</v>
      </c>
      <c r="J806" s="30">
        <v>9.3054099999999984</v>
      </c>
      <c r="K806" s="30">
        <f>Table2[[#This Row],[km]]/Table2[[#This Row],[steps]]*1000*3.28084</f>
        <v>2.6156678847761659</v>
      </c>
      <c r="L806" s="31">
        <f>IF(Table2[[#This Row],[km_walking]]&gt;3,Table2[[#This Row],[km_walking]]/Table2[[#This Row],[hours_walking]],"")</f>
        <v>5.1379564417177939</v>
      </c>
      <c r="M806" s="30">
        <f t="shared" si="65"/>
        <v>1</v>
      </c>
      <c r="N806" s="30">
        <f t="shared" si="61"/>
        <v>0</v>
      </c>
      <c r="O806" s="30">
        <f t="shared" si="63"/>
        <v>0</v>
      </c>
      <c r="P806" s="30">
        <f>IFERROR(IF(Table2[[#This Row],[break]]=0,0,P805+1),1)</f>
        <v>0</v>
      </c>
      <c r="Q806" s="30">
        <f t="shared" si="62"/>
        <v>1</v>
      </c>
      <c r="R806" s="30" t="str">
        <f>TEXT(Table2[[#This Row],[date]],"dd-mmm-yyyy")</f>
        <v>15-Mar-2020</v>
      </c>
    </row>
    <row r="807" spans="1:18" x14ac:dyDescent="0.25">
      <c r="A807" s="27">
        <v>43906</v>
      </c>
      <c r="B807" s="6" t="str">
        <f t="shared" si="64"/>
        <v>16 Mon</v>
      </c>
      <c r="C807" s="6" t="str">
        <f>TEXT(Table2[[#This Row],[date]],"mmm")</f>
        <v>Mar</v>
      </c>
      <c r="D807" s="30">
        <f>YEAR(Table2[[#This Row],[date]])</f>
        <v>2020</v>
      </c>
      <c r="E807" s="30">
        <v>1947</v>
      </c>
      <c r="F807" s="30">
        <v>1.2155555555555559</v>
      </c>
      <c r="G807" s="30">
        <v>1.1916199999999999</v>
      </c>
      <c r="H807" s="30">
        <v>1.2155555555555559</v>
      </c>
      <c r="I807" s="30">
        <v>1.555555555555556E-2</v>
      </c>
      <c r="J807" s="30">
        <v>5.6599999999999998E-2</v>
      </c>
      <c r="K807" s="30">
        <f>Table2[[#This Row],[km]]/Table2[[#This Row],[steps]]*1000*3.28084</f>
        <v>2.0079684441705186</v>
      </c>
      <c r="L807" s="31" t="str">
        <f>IF(Table2[[#This Row],[km_walking]]&gt;3,Table2[[#This Row],[km_walking]]/Table2[[#This Row],[hours_walking]],"")</f>
        <v/>
      </c>
      <c r="M807" s="30">
        <f t="shared" si="65"/>
        <v>0</v>
      </c>
      <c r="N807" s="30">
        <f t="shared" si="61"/>
        <v>0</v>
      </c>
      <c r="O807" s="30">
        <f t="shared" si="63"/>
        <v>1</v>
      </c>
      <c r="P807" s="30">
        <f>IFERROR(IF(Table2[[#This Row],[break]]=0,0,P806+1),1)</f>
        <v>1</v>
      </c>
      <c r="Q807" s="30">
        <f t="shared" si="62"/>
        <v>0</v>
      </c>
      <c r="R807" s="30" t="str">
        <f>TEXT(Table2[[#This Row],[date]],"dd-mmm-yyyy")</f>
        <v>16-Mar-2020</v>
      </c>
    </row>
    <row r="808" spans="1:18" x14ac:dyDescent="0.25">
      <c r="A808" s="27">
        <v>43907</v>
      </c>
      <c r="B808" s="6" t="str">
        <f t="shared" si="64"/>
        <v>17 Tue</v>
      </c>
      <c r="C808" s="6" t="str">
        <f>TEXT(Table2[[#This Row],[date]],"mmm")</f>
        <v>Mar</v>
      </c>
      <c r="D808" s="30">
        <f>YEAR(Table2[[#This Row],[date]])</f>
        <v>2020</v>
      </c>
      <c r="E808" s="30">
        <v>12819</v>
      </c>
      <c r="F808" s="30">
        <v>2.7463888888888892</v>
      </c>
      <c r="G808" s="30">
        <v>9.9099200000000032</v>
      </c>
      <c r="H808" s="30">
        <v>2.7463888888888892</v>
      </c>
      <c r="I808" s="30">
        <v>1.9097222222222221</v>
      </c>
      <c r="J808" s="30">
        <v>9.367460000000003</v>
      </c>
      <c r="K808" s="30">
        <f>Table2[[#This Row],[km]]/Table2[[#This Row],[steps]]*1000*3.28084</f>
        <v>2.5363025144551061</v>
      </c>
      <c r="L808" s="31">
        <f>IF(Table2[[#This Row],[km_walking]]&gt;3,Table2[[#This Row],[km_walking]]/Table2[[#This Row],[hours_walking]],"")</f>
        <v>4.9051426909090932</v>
      </c>
      <c r="M808" s="30">
        <f t="shared" si="65"/>
        <v>1</v>
      </c>
      <c r="N808" s="30">
        <f t="shared" si="61"/>
        <v>0</v>
      </c>
      <c r="O808" s="30">
        <f t="shared" si="63"/>
        <v>0</v>
      </c>
      <c r="P808" s="30">
        <f>IFERROR(IF(Table2[[#This Row],[break]]=0,0,P807+1),1)</f>
        <v>0</v>
      </c>
      <c r="Q808" s="30">
        <f t="shared" si="62"/>
        <v>0</v>
      </c>
      <c r="R808" s="30" t="str">
        <f>TEXT(Table2[[#This Row],[date]],"dd-mmm-yyyy")</f>
        <v>17-Mar-2020</v>
      </c>
    </row>
    <row r="809" spans="1:18" x14ac:dyDescent="0.25">
      <c r="A809" s="27">
        <v>43908</v>
      </c>
      <c r="B809" s="6" t="str">
        <f t="shared" si="64"/>
        <v>18 Wed</v>
      </c>
      <c r="C809" s="6" t="str">
        <f>TEXT(Table2[[#This Row],[date]],"mmm")</f>
        <v>Mar</v>
      </c>
      <c r="D809" s="30">
        <f>YEAR(Table2[[#This Row],[date]])</f>
        <v>2020</v>
      </c>
      <c r="E809" s="30">
        <v>11283</v>
      </c>
      <c r="F809" s="30">
        <v>2.4158333333333331</v>
      </c>
      <c r="G809" s="30">
        <v>8.9502100000000002</v>
      </c>
      <c r="H809" s="30">
        <v>2.4158333333333331</v>
      </c>
      <c r="I809" s="30">
        <v>1.8319444444444439</v>
      </c>
      <c r="J809" s="30">
        <v>8.5217899999999993</v>
      </c>
      <c r="K809" s="30">
        <f>Table2[[#This Row],[km]]/Table2[[#This Row],[steps]]*1000*3.28084</f>
        <v>2.6025176793760525</v>
      </c>
      <c r="L809" s="31">
        <f>IF(Table2[[#This Row],[km_walking]]&gt;3,Table2[[#This Row],[km_walking]]/Table2[[#This Row],[hours_walking]],"")</f>
        <v>4.6517731614859752</v>
      </c>
      <c r="M809" s="30">
        <f t="shared" si="65"/>
        <v>1</v>
      </c>
      <c r="N809" s="30">
        <f t="shared" si="61"/>
        <v>0</v>
      </c>
      <c r="O809" s="30">
        <f t="shared" si="63"/>
        <v>0</v>
      </c>
      <c r="P809" s="30">
        <f>IFERROR(IF(Table2[[#This Row],[break]]=0,0,P808+1),1)</f>
        <v>0</v>
      </c>
      <c r="Q809" s="30">
        <f t="shared" si="62"/>
        <v>0</v>
      </c>
      <c r="R809" s="30" t="str">
        <f>TEXT(Table2[[#This Row],[date]],"dd-mmm-yyyy")</f>
        <v>18-Mar-2020</v>
      </c>
    </row>
    <row r="810" spans="1:18" x14ac:dyDescent="0.25">
      <c r="A810" s="27">
        <v>43909</v>
      </c>
      <c r="B810" s="6" t="str">
        <f t="shared" si="64"/>
        <v>19 Thu</v>
      </c>
      <c r="C810" s="6" t="str">
        <f>TEXT(Table2[[#This Row],[date]],"mmm")</f>
        <v>Mar</v>
      </c>
      <c r="D810" s="30">
        <f>YEAR(Table2[[#This Row],[date]])</f>
        <v>2020</v>
      </c>
      <c r="E810" s="30">
        <v>1217</v>
      </c>
      <c r="F810" s="30">
        <v>1.3433333333333339</v>
      </c>
      <c r="G810" s="30">
        <v>0.79394999999999993</v>
      </c>
      <c r="H810" s="30">
        <v>1.3433333333333339</v>
      </c>
      <c r="I810" s="30">
        <v>1.4166666666666669E-2</v>
      </c>
      <c r="J810" s="30">
        <v>6.207E-2</v>
      </c>
      <c r="K810" s="30">
        <f>Table2[[#This Row],[km]]/Table2[[#This Row],[steps]]*1000*3.28084</f>
        <v>2.1403639424815117</v>
      </c>
      <c r="L810" s="31" t="str">
        <f>IF(Table2[[#This Row],[km_walking]]&gt;3,Table2[[#This Row],[km_walking]]/Table2[[#This Row],[hours_walking]],"")</f>
        <v/>
      </c>
      <c r="M810" s="30">
        <f t="shared" si="65"/>
        <v>0</v>
      </c>
      <c r="N810" s="30">
        <f t="shared" si="61"/>
        <v>0</v>
      </c>
      <c r="O810" s="30">
        <f t="shared" si="63"/>
        <v>1</v>
      </c>
      <c r="P810" s="30">
        <f>IFERROR(IF(Table2[[#This Row],[break]]=0,0,P809+1),1)</f>
        <v>1</v>
      </c>
      <c r="Q810" s="30">
        <f t="shared" si="62"/>
        <v>0</v>
      </c>
      <c r="R810" s="30" t="str">
        <f>TEXT(Table2[[#This Row],[date]],"dd-mmm-yyyy")</f>
        <v>19-Mar-2020</v>
      </c>
    </row>
    <row r="811" spans="1:18" x14ac:dyDescent="0.25">
      <c r="A811" s="27">
        <v>43910</v>
      </c>
      <c r="B811" s="6" t="str">
        <f t="shared" si="64"/>
        <v>20 Fri</v>
      </c>
      <c r="C811" s="6" t="str">
        <f>TEXT(Table2[[#This Row],[date]],"mmm")</f>
        <v>Mar</v>
      </c>
      <c r="D811" s="30">
        <f>YEAR(Table2[[#This Row],[date]])</f>
        <v>2020</v>
      </c>
      <c r="E811" s="30">
        <v>13316</v>
      </c>
      <c r="F811" s="30">
        <v>3.495277777777777</v>
      </c>
      <c r="G811" s="30">
        <v>9.6414899999999975</v>
      </c>
      <c r="H811" s="30">
        <v>3.495277777777777</v>
      </c>
      <c r="I811" s="30">
        <v>1.9869444444444451</v>
      </c>
      <c r="J811" s="30">
        <v>8.3400399999999983</v>
      </c>
      <c r="K811" s="30">
        <f>Table2[[#This Row],[km]]/Table2[[#This Row],[steps]]*1000*3.28084</f>
        <v>2.3755021066085908</v>
      </c>
      <c r="L811" s="31">
        <f>IF(Table2[[#This Row],[km_walking]]&gt;3,Table2[[#This Row],[km_walking]]/Table2[[#This Row],[hours_walking]],"")</f>
        <v>4.1974198238501303</v>
      </c>
      <c r="M811" s="30">
        <f t="shared" si="65"/>
        <v>1</v>
      </c>
      <c r="N811" s="30">
        <f t="shared" si="61"/>
        <v>0</v>
      </c>
      <c r="O811" s="30">
        <f t="shared" si="63"/>
        <v>0</v>
      </c>
      <c r="P811" s="30">
        <f>IFERROR(IF(Table2[[#This Row],[break]]=0,0,P810+1),1)</f>
        <v>0</v>
      </c>
      <c r="Q811" s="30">
        <f t="shared" si="62"/>
        <v>0</v>
      </c>
      <c r="R811" s="30" t="str">
        <f>TEXT(Table2[[#This Row],[date]],"dd-mmm-yyyy")</f>
        <v>20-Mar-2020</v>
      </c>
    </row>
    <row r="812" spans="1:18" x14ac:dyDescent="0.25">
      <c r="A812" s="27">
        <v>43911</v>
      </c>
      <c r="B812" s="6" t="str">
        <f t="shared" si="64"/>
        <v>21 Sat</v>
      </c>
      <c r="C812" s="6" t="str">
        <f>TEXT(Table2[[#This Row],[date]],"mmm")</f>
        <v>Mar</v>
      </c>
      <c r="D812" s="30">
        <f>YEAR(Table2[[#This Row],[date]])</f>
        <v>2020</v>
      </c>
      <c r="E812" s="30">
        <v>18792</v>
      </c>
      <c r="F812" s="30">
        <v>4.5705555555556199</v>
      </c>
      <c r="G812" s="30">
        <v>13.857519999999999</v>
      </c>
      <c r="H812" s="30">
        <v>4.5705555555556199</v>
      </c>
      <c r="I812" s="30">
        <v>2.6225000000000209</v>
      </c>
      <c r="J812" s="30">
        <v>11.71448</v>
      </c>
      <c r="K812" s="30">
        <f>Table2[[#This Row],[km]]/Table2[[#This Row],[steps]]*1000*3.28084</f>
        <v>2.4193436524478495</v>
      </c>
      <c r="L812" s="31">
        <f>IF(Table2[[#This Row],[km_walking]]&gt;3,Table2[[#This Row],[km_walking]]/Table2[[#This Row],[hours_walking]],"")</f>
        <v>4.4669132507149314</v>
      </c>
      <c r="M812" s="30">
        <f t="shared" si="65"/>
        <v>1</v>
      </c>
      <c r="N812" s="30">
        <f t="shared" si="61"/>
        <v>0</v>
      </c>
      <c r="O812" s="30">
        <f t="shared" si="63"/>
        <v>0</v>
      </c>
      <c r="P812" s="30">
        <f>IFERROR(IF(Table2[[#This Row],[break]]=0,0,P811+1),1)</f>
        <v>0</v>
      </c>
      <c r="Q812" s="30">
        <f t="shared" si="62"/>
        <v>0</v>
      </c>
      <c r="R812" s="30" t="str">
        <f>TEXT(Table2[[#This Row],[date]],"dd-mmm-yyyy")</f>
        <v>21-Mar-2020</v>
      </c>
    </row>
    <row r="813" spans="1:18" x14ac:dyDescent="0.25">
      <c r="A813" s="27">
        <v>43912</v>
      </c>
      <c r="B813" s="6" t="str">
        <f t="shared" si="64"/>
        <v>22 Sun</v>
      </c>
      <c r="C813" s="6" t="str">
        <f>TEXT(Table2[[#This Row],[date]],"mmm")</f>
        <v>Mar</v>
      </c>
      <c r="D813" s="30">
        <f>YEAR(Table2[[#This Row],[date]])</f>
        <v>2020</v>
      </c>
      <c r="E813" s="30">
        <v>3143</v>
      </c>
      <c r="F813" s="30">
        <v>2.4513888888888888</v>
      </c>
      <c r="G813" s="30">
        <v>2.02475</v>
      </c>
      <c r="H813" s="30">
        <v>2.4513888888888888</v>
      </c>
      <c r="I813" s="30">
        <v>7.0277777777777772E-2</v>
      </c>
      <c r="J813" s="30">
        <v>0.27189000000000008</v>
      </c>
      <c r="K813" s="30">
        <f>Table2[[#This Row],[km]]/Table2[[#This Row],[steps]]*1000*3.28084</f>
        <v>2.1135478173719378</v>
      </c>
      <c r="L813" s="31" t="str">
        <f>IF(Table2[[#This Row],[km_walking]]&gt;3,Table2[[#This Row],[km_walking]]/Table2[[#This Row],[hours_walking]],"")</f>
        <v/>
      </c>
      <c r="M813" s="30">
        <f t="shared" si="65"/>
        <v>0</v>
      </c>
      <c r="N813" s="30">
        <f t="shared" si="61"/>
        <v>0</v>
      </c>
      <c r="O813" s="30">
        <f t="shared" si="63"/>
        <v>0</v>
      </c>
      <c r="P813" s="30">
        <f>IFERROR(IF(Table2[[#This Row],[break]]=0,0,P812+1),1)</f>
        <v>0</v>
      </c>
      <c r="Q813" s="30">
        <f t="shared" si="62"/>
        <v>0</v>
      </c>
      <c r="R813" s="30" t="str">
        <f>TEXT(Table2[[#This Row],[date]],"dd-mmm-yyyy")</f>
        <v>22-Mar-2020</v>
      </c>
    </row>
    <row r="814" spans="1:18" x14ac:dyDescent="0.25">
      <c r="A814" s="27">
        <v>43913</v>
      </c>
      <c r="B814" s="6" t="str">
        <f t="shared" si="64"/>
        <v>23 Mon</v>
      </c>
      <c r="C814" s="6" t="str">
        <f>TEXT(Table2[[#This Row],[date]],"mmm")</f>
        <v>Mar</v>
      </c>
      <c r="D814" s="30">
        <f>YEAR(Table2[[#This Row],[date]])</f>
        <v>2020</v>
      </c>
      <c r="E814" s="30">
        <v>5380</v>
      </c>
      <c r="F814" s="30">
        <v>2.0841666666666669</v>
      </c>
      <c r="G814" s="30">
        <v>3.971020000000002</v>
      </c>
      <c r="H814" s="30">
        <v>2.0841666666666669</v>
      </c>
      <c r="I814" s="30">
        <v>0.7377777777777772</v>
      </c>
      <c r="J814" s="30">
        <v>3.2743700000000011</v>
      </c>
      <c r="K814" s="30">
        <f>Table2[[#This Row],[km]]/Table2[[#This Row],[steps]]*1000*3.28084</f>
        <v>2.4216136165055775</v>
      </c>
      <c r="L814" s="31">
        <f>IF(Table2[[#This Row],[km_walking]]&gt;3,Table2[[#This Row],[km_walking]]/Table2[[#This Row],[hours_walking]],"")</f>
        <v>4.4381521084337399</v>
      </c>
      <c r="M814" s="30">
        <f t="shared" si="65"/>
        <v>0</v>
      </c>
      <c r="N814" s="30">
        <f t="shared" si="61"/>
        <v>0</v>
      </c>
      <c r="O814" s="30">
        <f t="shared" si="63"/>
        <v>0</v>
      </c>
      <c r="P814" s="30">
        <f>IFERROR(IF(Table2[[#This Row],[break]]=0,0,P813+1),1)</f>
        <v>0</v>
      </c>
      <c r="Q814" s="30">
        <f t="shared" si="62"/>
        <v>0</v>
      </c>
      <c r="R814" s="30" t="str">
        <f>TEXT(Table2[[#This Row],[date]],"dd-mmm-yyyy")</f>
        <v>23-Mar-2020</v>
      </c>
    </row>
    <row r="815" spans="1:18" x14ac:dyDescent="0.25">
      <c r="A815" s="27">
        <v>43914</v>
      </c>
      <c r="B815" s="6" t="str">
        <f t="shared" si="64"/>
        <v>24 Tue</v>
      </c>
      <c r="C815" s="6" t="str">
        <f>TEXT(Table2[[#This Row],[date]],"mmm")</f>
        <v>Mar</v>
      </c>
      <c r="D815" s="30">
        <f>YEAR(Table2[[#This Row],[date]])</f>
        <v>2020</v>
      </c>
      <c r="E815" s="30">
        <v>8095</v>
      </c>
      <c r="F815" s="30">
        <v>2.9191666666666829</v>
      </c>
      <c r="G815" s="30">
        <v>5.5338300000000018</v>
      </c>
      <c r="H815" s="30">
        <v>2.9191666666666829</v>
      </c>
      <c r="I815" s="30">
        <v>1.0813888888888881</v>
      </c>
      <c r="J815" s="30">
        <v>4.3735300000000006</v>
      </c>
      <c r="K815" s="30">
        <f>Table2[[#This Row],[km]]/Table2[[#This Row],[steps]]*1000*3.28084</f>
        <v>2.242817889709698</v>
      </c>
      <c r="L815" s="31">
        <f>IF(Table2[[#This Row],[km_walking]]&gt;3,Table2[[#This Row],[km_walking]]/Table2[[#This Row],[hours_walking]],"")</f>
        <v>4.0443637297713879</v>
      </c>
      <c r="M815" s="30">
        <f t="shared" si="65"/>
        <v>0</v>
      </c>
      <c r="N815" s="30">
        <f t="shared" si="61"/>
        <v>0</v>
      </c>
      <c r="O815" s="30">
        <f t="shared" si="63"/>
        <v>0</v>
      </c>
      <c r="P815" s="30">
        <f>IFERROR(IF(Table2[[#This Row],[break]]=0,0,P814+1),1)</f>
        <v>0</v>
      </c>
      <c r="Q815" s="30">
        <f t="shared" si="62"/>
        <v>0</v>
      </c>
      <c r="R815" s="30" t="str">
        <f>TEXT(Table2[[#This Row],[date]],"dd-mmm-yyyy")</f>
        <v>24-Mar-2020</v>
      </c>
    </row>
    <row r="816" spans="1:18" x14ac:dyDescent="0.25">
      <c r="A816" s="27">
        <v>43915</v>
      </c>
      <c r="B816" s="6" t="str">
        <f t="shared" si="64"/>
        <v>25 Wed</v>
      </c>
      <c r="C816" s="6" t="str">
        <f>TEXT(Table2[[#This Row],[date]],"mmm")</f>
        <v>Mar</v>
      </c>
      <c r="D816" s="30">
        <f>YEAR(Table2[[#This Row],[date]])</f>
        <v>2020</v>
      </c>
      <c r="E816" s="30">
        <v>12350</v>
      </c>
      <c r="F816" s="30">
        <v>2.4736111111111119</v>
      </c>
      <c r="G816" s="30">
        <v>9.3830300000000015</v>
      </c>
      <c r="H816" s="30">
        <v>2.4736111111111119</v>
      </c>
      <c r="I816" s="30">
        <v>1.885833333333333</v>
      </c>
      <c r="J816" s="30">
        <v>8.8620300000000007</v>
      </c>
      <c r="K816" s="30">
        <f>Table2[[#This Row],[km]]/Table2[[#This Row],[steps]]*1000*3.28084</f>
        <v>2.4926494044696361</v>
      </c>
      <c r="L816" s="31">
        <f>IF(Table2[[#This Row],[km_walking]]&gt;3,Table2[[#This Row],[km_walking]]/Table2[[#This Row],[hours_walking]],"")</f>
        <v>4.699264692885551</v>
      </c>
      <c r="M816" s="30">
        <f t="shared" si="65"/>
        <v>1</v>
      </c>
      <c r="N816" s="30">
        <f t="shared" si="61"/>
        <v>0</v>
      </c>
      <c r="O816" s="30">
        <f t="shared" si="63"/>
        <v>0</v>
      </c>
      <c r="P816" s="30">
        <f>IFERROR(IF(Table2[[#This Row],[break]]=0,0,P815+1),1)</f>
        <v>0</v>
      </c>
      <c r="Q816" s="30">
        <f t="shared" si="62"/>
        <v>0</v>
      </c>
      <c r="R816" s="30" t="str">
        <f>TEXT(Table2[[#This Row],[date]],"dd-mmm-yyyy")</f>
        <v>25-Mar-2020</v>
      </c>
    </row>
    <row r="817" spans="1:18" x14ac:dyDescent="0.25">
      <c r="A817" s="27">
        <v>43916</v>
      </c>
      <c r="B817" s="6" t="str">
        <f t="shared" si="64"/>
        <v>26 Thu</v>
      </c>
      <c r="C817" s="6" t="str">
        <f>TEXT(Table2[[#This Row],[date]],"mmm")</f>
        <v>Mar</v>
      </c>
      <c r="D817" s="30">
        <f>YEAR(Table2[[#This Row],[date]])</f>
        <v>2020</v>
      </c>
      <c r="E817" s="30">
        <v>13903</v>
      </c>
      <c r="F817" s="30">
        <v>3.5791666666666968</v>
      </c>
      <c r="G817" s="30">
        <v>10.17245</v>
      </c>
      <c r="H817" s="30">
        <v>3.5791666666666968</v>
      </c>
      <c r="I817" s="30">
        <v>2.1533333333333342</v>
      </c>
      <c r="J817" s="30">
        <v>9.2491700000000066</v>
      </c>
      <c r="K817" s="30">
        <f>Table2[[#This Row],[km]]/Table2[[#This Row],[steps]]*1000*3.28084</f>
        <v>2.4005021116305834</v>
      </c>
      <c r="L817" s="31">
        <f>IF(Table2[[#This Row],[km_walking]]&gt;3,Table2[[#This Row],[km_walking]]/Table2[[#This Row],[hours_walking]],"")</f>
        <v>4.2952801857585152</v>
      </c>
      <c r="M817" s="30">
        <f t="shared" si="65"/>
        <v>1</v>
      </c>
      <c r="N817" s="30">
        <f t="shared" si="61"/>
        <v>0</v>
      </c>
      <c r="O817" s="30">
        <f t="shared" si="63"/>
        <v>0</v>
      </c>
      <c r="P817" s="30">
        <f>IFERROR(IF(Table2[[#This Row],[break]]=0,0,P816+1),1)</f>
        <v>0</v>
      </c>
      <c r="Q817" s="30">
        <f t="shared" si="62"/>
        <v>0</v>
      </c>
      <c r="R817" s="30" t="str">
        <f>TEXT(Table2[[#This Row],[date]],"dd-mmm-yyyy")</f>
        <v>26-Mar-2020</v>
      </c>
    </row>
    <row r="818" spans="1:18" x14ac:dyDescent="0.25">
      <c r="A818" s="27">
        <v>43917</v>
      </c>
      <c r="B818" s="6" t="str">
        <f t="shared" si="64"/>
        <v>27 Fri</v>
      </c>
      <c r="C818" s="6" t="str">
        <f>TEXT(Table2[[#This Row],[date]],"mmm")</f>
        <v>Mar</v>
      </c>
      <c r="D818" s="30">
        <f>YEAR(Table2[[#This Row],[date]])</f>
        <v>2020</v>
      </c>
      <c r="E818" s="30">
        <v>12330</v>
      </c>
      <c r="F818" s="30">
        <v>2.3102777777777872</v>
      </c>
      <c r="G818" s="30">
        <v>9.2927400000000038</v>
      </c>
      <c r="H818" s="30">
        <v>2.3102777777777872</v>
      </c>
      <c r="I818" s="30">
        <v>2</v>
      </c>
      <c r="J818" s="30">
        <v>9.0053300000000043</v>
      </c>
      <c r="K818" s="30">
        <f>Table2[[#This Row],[km]]/Table2[[#This Row],[steps]]*1000*3.28084</f>
        <v>2.4726677292457429</v>
      </c>
      <c r="L818" s="31">
        <f>IF(Table2[[#This Row],[km_walking]]&gt;3,Table2[[#This Row],[km_walking]]/Table2[[#This Row],[hours_walking]],"")</f>
        <v>4.5026650000000021</v>
      </c>
      <c r="M818" s="30">
        <f t="shared" si="65"/>
        <v>1</v>
      </c>
      <c r="N818" s="30">
        <f t="shared" si="61"/>
        <v>0</v>
      </c>
      <c r="O818" s="30">
        <f t="shared" si="63"/>
        <v>0</v>
      </c>
      <c r="P818" s="30">
        <f>IFERROR(IF(Table2[[#This Row],[break]]=0,0,P817+1),1)</f>
        <v>0</v>
      </c>
      <c r="Q818" s="30">
        <f t="shared" si="62"/>
        <v>0</v>
      </c>
      <c r="R818" s="30" t="str">
        <f>TEXT(Table2[[#This Row],[date]],"dd-mmm-yyyy")</f>
        <v>27-Mar-2020</v>
      </c>
    </row>
    <row r="819" spans="1:18" x14ac:dyDescent="0.25">
      <c r="A819" s="27">
        <v>43918</v>
      </c>
      <c r="B819" s="6" t="str">
        <f t="shared" si="64"/>
        <v>28 Sat</v>
      </c>
      <c r="C819" s="6" t="str">
        <f>TEXT(Table2[[#This Row],[date]],"mmm")</f>
        <v>Mar</v>
      </c>
      <c r="D819" s="30">
        <f>YEAR(Table2[[#This Row],[date]])</f>
        <v>2020</v>
      </c>
      <c r="E819" s="30">
        <v>10958</v>
      </c>
      <c r="F819" s="30">
        <v>3.194166666666685</v>
      </c>
      <c r="G819" s="30">
        <v>7.9000700000000004</v>
      </c>
      <c r="H819" s="30">
        <v>3.194166666666685</v>
      </c>
      <c r="I819" s="30">
        <v>1.504166666666666</v>
      </c>
      <c r="J819" s="30">
        <v>6.7607200000000018</v>
      </c>
      <c r="K819" s="30">
        <f>Table2[[#This Row],[km]]/Table2[[#This Row],[steps]]*1000*3.28084</f>
        <v>2.3652916279248037</v>
      </c>
      <c r="L819" s="31">
        <f>IF(Table2[[#This Row],[km_walking]]&gt;3,Table2[[#This Row],[km_walking]]/Table2[[#This Row],[hours_walking]],"")</f>
        <v>4.4946614958448787</v>
      </c>
      <c r="M819" s="30">
        <f t="shared" si="65"/>
        <v>1</v>
      </c>
      <c r="N819" s="30">
        <f t="shared" si="61"/>
        <v>0</v>
      </c>
      <c r="O819" s="30">
        <f t="shared" si="63"/>
        <v>0</v>
      </c>
      <c r="P819" s="30">
        <f>IFERROR(IF(Table2[[#This Row],[break]]=0,0,P818+1),1)</f>
        <v>0</v>
      </c>
      <c r="Q819" s="30">
        <f t="shared" si="62"/>
        <v>0</v>
      </c>
      <c r="R819" s="30" t="str">
        <f>TEXT(Table2[[#This Row],[date]],"dd-mmm-yyyy")</f>
        <v>28-Mar-2020</v>
      </c>
    </row>
    <row r="820" spans="1:18" x14ac:dyDescent="0.25">
      <c r="A820" s="27">
        <v>43919</v>
      </c>
      <c r="B820" s="6" t="str">
        <f t="shared" si="64"/>
        <v>29 Sun</v>
      </c>
      <c r="C820" s="6" t="str">
        <f>TEXT(Table2[[#This Row],[date]],"mmm")</f>
        <v>Mar</v>
      </c>
      <c r="D820" s="30">
        <f>YEAR(Table2[[#This Row],[date]])</f>
        <v>2020</v>
      </c>
      <c r="E820" s="30">
        <v>9463</v>
      </c>
      <c r="F820" s="30">
        <v>2.5738888888888889</v>
      </c>
      <c r="G820" s="30">
        <v>6.9719100000000012</v>
      </c>
      <c r="H820" s="30">
        <v>2.5738888888888889</v>
      </c>
      <c r="I820" s="30">
        <v>1.3644444444444439</v>
      </c>
      <c r="J820" s="30">
        <v>6.0396599999999996</v>
      </c>
      <c r="K820" s="30">
        <f>Table2[[#This Row],[km]]/Table2[[#This Row],[steps]]*1000*3.28084</f>
        <v>2.4171743849096488</v>
      </c>
      <c r="L820" s="31">
        <f>IF(Table2[[#This Row],[km_walking]]&gt;3,Table2[[#This Row],[km_walking]]/Table2[[#This Row],[hours_walking]],"")</f>
        <v>4.4264609120521188</v>
      </c>
      <c r="M820" s="30">
        <f t="shared" si="65"/>
        <v>0</v>
      </c>
      <c r="N820" s="30">
        <f t="shared" si="61"/>
        <v>0</v>
      </c>
      <c r="O820" s="30">
        <f t="shared" si="63"/>
        <v>0</v>
      </c>
      <c r="P820" s="30">
        <f>IFERROR(IF(Table2[[#This Row],[break]]=0,0,P819+1),1)</f>
        <v>0</v>
      </c>
      <c r="Q820" s="30">
        <f t="shared" si="62"/>
        <v>0</v>
      </c>
      <c r="R820" s="30" t="str">
        <f>TEXT(Table2[[#This Row],[date]],"dd-mmm-yyyy")</f>
        <v>29-Mar-2020</v>
      </c>
    </row>
    <row r="821" spans="1:18" x14ac:dyDescent="0.25">
      <c r="A821" s="27">
        <v>43920</v>
      </c>
      <c r="B821" s="6" t="str">
        <f t="shared" si="64"/>
        <v>30 Mon</v>
      </c>
      <c r="C821" s="6" t="str">
        <f>TEXT(Table2[[#This Row],[date]],"mmm")</f>
        <v>Mar</v>
      </c>
      <c r="D821" s="30">
        <f>YEAR(Table2[[#This Row],[date]])</f>
        <v>2020</v>
      </c>
      <c r="E821" s="30">
        <v>9778</v>
      </c>
      <c r="F821" s="30">
        <v>2.0236111111111108</v>
      </c>
      <c r="G821" s="30">
        <v>6.9357799999999994</v>
      </c>
      <c r="H821" s="30">
        <v>2.0236111111111108</v>
      </c>
      <c r="I821" s="30">
        <v>1.539166666666667</v>
      </c>
      <c r="J821" s="30">
        <v>6.5070499999999996</v>
      </c>
      <c r="K821" s="30">
        <f>Table2[[#This Row],[km]]/Table2[[#This Row],[steps]]*1000*3.28084</f>
        <v>2.3271818833299238</v>
      </c>
      <c r="L821" s="31">
        <f>IF(Table2[[#This Row],[km_walking]]&gt;3,Table2[[#This Row],[km_walking]]/Table2[[#This Row],[hours_walking]],"")</f>
        <v>4.2276448294531663</v>
      </c>
      <c r="M821" s="30">
        <f t="shared" si="65"/>
        <v>0</v>
      </c>
      <c r="N821" s="30">
        <f t="shared" si="61"/>
        <v>0</v>
      </c>
      <c r="O821" s="30">
        <f t="shared" si="63"/>
        <v>0</v>
      </c>
      <c r="P821" s="30">
        <f>IFERROR(IF(Table2[[#This Row],[break]]=0,0,P820+1),1)</f>
        <v>0</v>
      </c>
      <c r="Q821" s="30">
        <f t="shared" si="62"/>
        <v>0</v>
      </c>
      <c r="R821" s="30" t="str">
        <f>TEXT(Table2[[#This Row],[date]],"dd-mmm-yyyy")</f>
        <v>30-Mar-2020</v>
      </c>
    </row>
    <row r="822" spans="1:18" x14ac:dyDescent="0.25">
      <c r="A822" s="27">
        <v>43921</v>
      </c>
      <c r="B822" s="6" t="str">
        <f t="shared" si="64"/>
        <v>31 Tue</v>
      </c>
      <c r="C822" s="6" t="str">
        <f>TEXT(Table2[[#This Row],[date]],"mmm")</f>
        <v>Mar</v>
      </c>
      <c r="D822" s="30">
        <f>YEAR(Table2[[#This Row],[date]])</f>
        <v>2020</v>
      </c>
      <c r="E822" s="30">
        <v>12994</v>
      </c>
      <c r="F822" s="30">
        <v>3.500555555555585</v>
      </c>
      <c r="G822" s="30">
        <v>8.9359700000000082</v>
      </c>
      <c r="H822" s="30">
        <v>3.500555555555585</v>
      </c>
      <c r="I822" s="30">
        <v>1.7827777777777769</v>
      </c>
      <c r="J822" s="30">
        <v>7.2833800000000064</v>
      </c>
      <c r="K822" s="30">
        <f>Table2[[#This Row],[km]]/Table2[[#This Row],[steps]]*1000*3.28084</f>
        <v>2.2562327085424063</v>
      </c>
      <c r="L822" s="31">
        <f>IF(Table2[[#This Row],[km_walking]]&gt;3,Table2[[#This Row],[km_walking]]/Table2[[#This Row],[hours_walking]],"")</f>
        <v>4.0854110314739849</v>
      </c>
      <c r="M822" s="30">
        <f t="shared" si="65"/>
        <v>1</v>
      </c>
      <c r="N822" s="30">
        <f t="shared" si="61"/>
        <v>0</v>
      </c>
      <c r="O822" s="30">
        <f t="shared" si="63"/>
        <v>0</v>
      </c>
      <c r="P822" s="30">
        <f>IFERROR(IF(Table2[[#This Row],[break]]=0,0,P821+1),1)</f>
        <v>0</v>
      </c>
      <c r="Q822" s="30">
        <f t="shared" si="62"/>
        <v>0</v>
      </c>
      <c r="R822" s="30" t="str">
        <f>TEXT(Table2[[#This Row],[date]],"dd-mmm-yyyy")</f>
        <v>31-Mar-2020</v>
      </c>
    </row>
    <row r="823" spans="1:18" x14ac:dyDescent="0.25">
      <c r="A823" s="27">
        <v>43922</v>
      </c>
      <c r="B823" s="6" t="str">
        <f t="shared" si="64"/>
        <v>01 Wed</v>
      </c>
      <c r="C823" s="6" t="str">
        <f>TEXT(Table2[[#This Row],[date]],"mmm")</f>
        <v>Apr</v>
      </c>
      <c r="D823" s="30">
        <f>YEAR(Table2[[#This Row],[date]])</f>
        <v>2020</v>
      </c>
      <c r="E823" s="30">
        <v>10291</v>
      </c>
      <c r="F823" s="30">
        <v>2.283333333333347</v>
      </c>
      <c r="G823" s="30">
        <v>6.7006000000000014</v>
      </c>
      <c r="H823" s="30">
        <v>2.283333333333347</v>
      </c>
      <c r="I823" s="30">
        <v>1.7386111111111111</v>
      </c>
      <c r="J823" s="30">
        <v>6.2155200000000024</v>
      </c>
      <c r="K823" s="30">
        <f>Table2[[#This Row],[km]]/Table2[[#This Row],[steps]]*1000*3.28084</f>
        <v>2.13619633699349</v>
      </c>
      <c r="L823" s="31">
        <f>IF(Table2[[#This Row],[km_walking]]&gt;3,Table2[[#This Row],[km_walking]]/Table2[[#This Row],[hours_walking]],"")</f>
        <v>3.5749915321936427</v>
      </c>
      <c r="M823" s="30">
        <f t="shared" si="65"/>
        <v>1</v>
      </c>
      <c r="N823" s="30">
        <f t="shared" si="61"/>
        <v>0</v>
      </c>
      <c r="O823" s="30">
        <f t="shared" si="63"/>
        <v>0</v>
      </c>
      <c r="P823" s="30">
        <f>IFERROR(IF(Table2[[#This Row],[break]]=0,0,P822+1),1)</f>
        <v>0</v>
      </c>
      <c r="Q823" s="30">
        <f t="shared" si="62"/>
        <v>0</v>
      </c>
      <c r="R823" s="30" t="str">
        <f>TEXT(Table2[[#This Row],[date]],"dd-mmm-yyyy")</f>
        <v>01-Apr-2020</v>
      </c>
    </row>
    <row r="824" spans="1:18" x14ac:dyDescent="0.25">
      <c r="A824" s="27">
        <v>43923</v>
      </c>
      <c r="B824" s="6" t="str">
        <f t="shared" si="64"/>
        <v>02 Thu</v>
      </c>
      <c r="C824" s="6" t="str">
        <f>TEXT(Table2[[#This Row],[date]],"mmm")</f>
        <v>Apr</v>
      </c>
      <c r="D824" s="30">
        <f>YEAR(Table2[[#This Row],[date]])</f>
        <v>2020</v>
      </c>
      <c r="E824" s="30">
        <v>9707</v>
      </c>
      <c r="F824" s="30">
        <v>2.8636111111111808</v>
      </c>
      <c r="G824" s="30">
        <v>6.2784200000000006</v>
      </c>
      <c r="H824" s="30">
        <v>2.8636111111111808</v>
      </c>
      <c r="I824" s="30">
        <v>1.2083333333333319</v>
      </c>
      <c r="J824" s="30">
        <v>4.5610800000000031</v>
      </c>
      <c r="K824" s="30">
        <f>Table2[[#This Row],[km]]/Table2[[#This Row],[steps]]*1000*3.28084</f>
        <v>2.1220244640774699</v>
      </c>
      <c r="L824" s="31">
        <f>IF(Table2[[#This Row],[km_walking]]&gt;3,Table2[[#This Row],[km_walking]]/Table2[[#This Row],[hours_walking]],"")</f>
        <v>3.7746868965517311</v>
      </c>
      <c r="M824" s="30">
        <f t="shared" si="65"/>
        <v>0</v>
      </c>
      <c r="N824" s="30">
        <f t="shared" si="61"/>
        <v>0</v>
      </c>
      <c r="O824" s="30">
        <f t="shared" si="63"/>
        <v>0</v>
      </c>
      <c r="P824" s="30">
        <f>IFERROR(IF(Table2[[#This Row],[break]]=0,0,P823+1),1)</f>
        <v>0</v>
      </c>
      <c r="Q824" s="30">
        <f t="shared" si="62"/>
        <v>0</v>
      </c>
      <c r="R824" s="30" t="str">
        <f>TEXT(Table2[[#This Row],[date]],"dd-mmm-yyyy")</f>
        <v>02-Apr-2020</v>
      </c>
    </row>
    <row r="825" spans="1:18" x14ac:dyDescent="0.25">
      <c r="A825" s="27">
        <v>43924</v>
      </c>
      <c r="B825" s="6" t="str">
        <f t="shared" si="64"/>
        <v>03 Fri</v>
      </c>
      <c r="C825" s="6" t="str">
        <f>TEXT(Table2[[#This Row],[date]],"mmm")</f>
        <v>Apr</v>
      </c>
      <c r="D825" s="30">
        <f>YEAR(Table2[[#This Row],[date]])</f>
        <v>2020</v>
      </c>
      <c r="E825" s="30">
        <v>10451</v>
      </c>
      <c r="F825" s="30">
        <v>2.6805555555555749</v>
      </c>
      <c r="G825" s="30">
        <v>7.7089399999999992</v>
      </c>
      <c r="H825" s="30">
        <v>2.6805555555555749</v>
      </c>
      <c r="I825" s="30">
        <v>1.472499999999999</v>
      </c>
      <c r="J825" s="30">
        <v>6.6535599999999997</v>
      </c>
      <c r="K825" s="30">
        <f>Table2[[#This Row],[km]]/Table2[[#This Row],[steps]]*1000*3.28084</f>
        <v>2.4200362366854842</v>
      </c>
      <c r="L825" s="31">
        <f>IF(Table2[[#This Row],[km_walking]]&gt;3,Table2[[#This Row],[km_walking]]/Table2[[#This Row],[hours_walking]],"")</f>
        <v>4.5185466893039079</v>
      </c>
      <c r="M825" s="30">
        <f t="shared" si="65"/>
        <v>1</v>
      </c>
      <c r="N825" s="30">
        <f t="shared" si="61"/>
        <v>0</v>
      </c>
      <c r="O825" s="30">
        <f t="shared" si="63"/>
        <v>0</v>
      </c>
      <c r="P825" s="30">
        <f>IFERROR(IF(Table2[[#This Row],[break]]=0,0,P824+1),1)</f>
        <v>0</v>
      </c>
      <c r="Q825" s="30">
        <f t="shared" si="62"/>
        <v>0</v>
      </c>
      <c r="R825" s="30" t="str">
        <f>TEXT(Table2[[#This Row],[date]],"dd-mmm-yyyy")</f>
        <v>03-Apr-2020</v>
      </c>
    </row>
    <row r="826" spans="1:18" x14ac:dyDescent="0.25">
      <c r="A826" s="27">
        <v>43925</v>
      </c>
      <c r="B826" s="6" t="str">
        <f t="shared" si="64"/>
        <v>04 Sat</v>
      </c>
      <c r="C826" s="6" t="str">
        <f>TEXT(Table2[[#This Row],[date]],"mmm")</f>
        <v>Apr</v>
      </c>
      <c r="D826" s="30">
        <f>YEAR(Table2[[#This Row],[date]])</f>
        <v>2020</v>
      </c>
      <c r="E826" s="30">
        <v>10526</v>
      </c>
      <c r="F826" s="30">
        <v>2.7963888888889059</v>
      </c>
      <c r="G826" s="30">
        <v>7.4292600000000011</v>
      </c>
      <c r="H826" s="30">
        <v>2.7963888888889059</v>
      </c>
      <c r="I826" s="30">
        <v>1.4561111111111109</v>
      </c>
      <c r="J826" s="30">
        <v>6.3402400000000014</v>
      </c>
      <c r="K826" s="30">
        <f>Table2[[#This Row],[km]]/Table2[[#This Row],[steps]]*1000*3.28084</f>
        <v>2.3156197395401867</v>
      </c>
      <c r="L826" s="31">
        <f>IF(Table2[[#This Row],[km_walking]]&gt;3,Table2[[#This Row],[km_walking]]/Table2[[#This Row],[hours_walking]],"")</f>
        <v>4.3542281571919128</v>
      </c>
      <c r="M826" s="30">
        <f t="shared" si="65"/>
        <v>1</v>
      </c>
      <c r="N826" s="30">
        <f t="shared" si="61"/>
        <v>0</v>
      </c>
      <c r="O826" s="30">
        <f t="shared" si="63"/>
        <v>0</v>
      </c>
      <c r="P826" s="30">
        <f>IFERROR(IF(Table2[[#This Row],[break]]=0,0,P825+1),1)</f>
        <v>0</v>
      </c>
      <c r="Q826" s="30">
        <f t="shared" si="62"/>
        <v>0</v>
      </c>
      <c r="R826" s="30" t="str">
        <f>TEXT(Table2[[#This Row],[date]],"dd-mmm-yyyy")</f>
        <v>04-Apr-2020</v>
      </c>
    </row>
    <row r="827" spans="1:18" x14ac:dyDescent="0.25">
      <c r="A827" s="27">
        <v>43926</v>
      </c>
      <c r="B827" s="6" t="str">
        <f t="shared" si="64"/>
        <v>05 Sun</v>
      </c>
      <c r="C827" s="6" t="str">
        <f>TEXT(Table2[[#This Row],[date]],"mmm")</f>
        <v>Apr</v>
      </c>
      <c r="D827" s="30">
        <f>YEAR(Table2[[#This Row],[date]])</f>
        <v>2020</v>
      </c>
      <c r="E827" s="30">
        <v>12052</v>
      </c>
      <c r="F827" s="30">
        <v>3.5183333333333451</v>
      </c>
      <c r="G827" s="30">
        <v>9.0316500000000026</v>
      </c>
      <c r="H827" s="30">
        <v>3.5183333333333451</v>
      </c>
      <c r="I827" s="30">
        <v>1.756944444444444</v>
      </c>
      <c r="J827" s="30">
        <v>8.0212899999999987</v>
      </c>
      <c r="K827" s="30">
        <f>Table2[[#This Row],[km]]/Table2[[#This Row],[steps]]*1000*3.28084</f>
        <v>2.4586291558247604</v>
      </c>
      <c r="L827" s="31">
        <f>IF(Table2[[#This Row],[km_walking]]&gt;3,Table2[[#This Row],[km_walking]]/Table2[[#This Row],[hours_walking]],"")</f>
        <v>4.5654773122529653</v>
      </c>
      <c r="M827" s="30">
        <f t="shared" si="65"/>
        <v>1</v>
      </c>
      <c r="N827" s="30">
        <f t="shared" si="61"/>
        <v>0</v>
      </c>
      <c r="O827" s="30">
        <f t="shared" si="63"/>
        <v>0</v>
      </c>
      <c r="P827" s="30">
        <f>IFERROR(IF(Table2[[#This Row],[break]]=0,0,P826+1),1)</f>
        <v>0</v>
      </c>
      <c r="Q827" s="30">
        <f t="shared" si="62"/>
        <v>0</v>
      </c>
      <c r="R827" s="30" t="str">
        <f>TEXT(Table2[[#This Row],[date]],"dd-mmm-yyyy")</f>
        <v>05-Apr-2020</v>
      </c>
    </row>
    <row r="828" spans="1:18" x14ac:dyDescent="0.25">
      <c r="A828" s="27">
        <v>43927</v>
      </c>
      <c r="B828" s="6" t="str">
        <f t="shared" si="64"/>
        <v>06 Mon</v>
      </c>
      <c r="C828" s="6" t="str">
        <f>TEXT(Table2[[#This Row],[date]],"mmm")</f>
        <v>Apr</v>
      </c>
      <c r="D828" s="30">
        <f>YEAR(Table2[[#This Row],[date]])</f>
        <v>2020</v>
      </c>
      <c r="E828" s="30">
        <v>10108</v>
      </c>
      <c r="F828" s="30">
        <v>2.1736111111111271</v>
      </c>
      <c r="G828" s="30">
        <v>7.4450600000000016</v>
      </c>
      <c r="H828" s="30">
        <v>2.1736111111111271</v>
      </c>
      <c r="I828" s="30">
        <v>1.6483333333333321</v>
      </c>
      <c r="J828" s="30">
        <v>6.9592699999999983</v>
      </c>
      <c r="K828" s="30">
        <f>Table2[[#This Row],[km]]/Table2[[#This Row],[steps]]*1000*3.28084</f>
        <v>2.4165067916897516</v>
      </c>
      <c r="L828" s="31">
        <f>IF(Table2[[#This Row],[km_walking]]&gt;3,Table2[[#This Row],[km_walking]]/Table2[[#This Row],[hours_walking]],"")</f>
        <v>4.2220040444893856</v>
      </c>
      <c r="M828" s="30">
        <f t="shared" si="65"/>
        <v>1</v>
      </c>
      <c r="N828" s="30">
        <f t="shared" si="61"/>
        <v>0</v>
      </c>
      <c r="O828" s="30">
        <f t="shared" si="63"/>
        <v>0</v>
      </c>
      <c r="P828" s="30">
        <f>IFERROR(IF(Table2[[#This Row],[break]]=0,0,P827+1),1)</f>
        <v>0</v>
      </c>
      <c r="Q828" s="30">
        <f t="shared" si="62"/>
        <v>0</v>
      </c>
      <c r="R828" s="30" t="str">
        <f>TEXT(Table2[[#This Row],[date]],"dd-mmm-yyyy")</f>
        <v>06-Apr-2020</v>
      </c>
    </row>
    <row r="829" spans="1:18" x14ac:dyDescent="0.25">
      <c r="A829" s="27">
        <v>43928</v>
      </c>
      <c r="B829" s="6" t="str">
        <f t="shared" si="64"/>
        <v>07 Tue</v>
      </c>
      <c r="C829" s="6" t="str">
        <f>TEXT(Table2[[#This Row],[date]],"mmm")</f>
        <v>Apr</v>
      </c>
      <c r="D829" s="30">
        <f>YEAR(Table2[[#This Row],[date]])</f>
        <v>2020</v>
      </c>
      <c r="E829" s="30">
        <v>14283</v>
      </c>
      <c r="F829" s="30">
        <v>3.0005555555555761</v>
      </c>
      <c r="G829" s="30">
        <v>10.41972</v>
      </c>
      <c r="H829" s="30">
        <v>3.0005555555555761</v>
      </c>
      <c r="I829" s="30">
        <v>2.3413888888889098</v>
      </c>
      <c r="J829" s="30">
        <v>10.012309999999999</v>
      </c>
      <c r="K829" s="30">
        <f>Table2[[#This Row],[km]]/Table2[[#This Row],[steps]]*1000*3.28084</f>
        <v>2.3934351442134005</v>
      </c>
      <c r="L829" s="31">
        <f>IF(Table2[[#This Row],[km_walking]]&gt;3,Table2[[#This Row],[km_walking]]/Table2[[#This Row],[hours_walking]],"")</f>
        <v>4.2762268359235582</v>
      </c>
      <c r="M829" s="30">
        <f t="shared" si="65"/>
        <v>1</v>
      </c>
      <c r="N829" s="30">
        <f t="shared" si="61"/>
        <v>0</v>
      </c>
      <c r="O829" s="30">
        <f t="shared" si="63"/>
        <v>0</v>
      </c>
      <c r="P829" s="30">
        <f>IFERROR(IF(Table2[[#This Row],[break]]=0,0,P828+1),1)</f>
        <v>0</v>
      </c>
      <c r="Q829" s="30">
        <f t="shared" si="62"/>
        <v>0</v>
      </c>
      <c r="R829" s="30" t="str">
        <f>TEXT(Table2[[#This Row],[date]],"dd-mmm-yyyy")</f>
        <v>07-Apr-2020</v>
      </c>
    </row>
    <row r="830" spans="1:18" x14ac:dyDescent="0.25">
      <c r="A830" s="27">
        <v>43929</v>
      </c>
      <c r="B830" s="6" t="str">
        <f t="shared" si="64"/>
        <v>08 Wed</v>
      </c>
      <c r="C830" s="6" t="str">
        <f>TEXT(Table2[[#This Row],[date]],"mmm")</f>
        <v>Apr</v>
      </c>
      <c r="D830" s="30">
        <f>YEAR(Table2[[#This Row],[date]])</f>
        <v>2020</v>
      </c>
      <c r="E830" s="30">
        <v>11038</v>
      </c>
      <c r="F830" s="30">
        <v>2.6900000000000222</v>
      </c>
      <c r="G830" s="30">
        <v>8.0938799999999986</v>
      </c>
      <c r="H830" s="30">
        <v>2.6900000000000222</v>
      </c>
      <c r="I830" s="30">
        <v>1.683888888888889</v>
      </c>
      <c r="J830" s="30">
        <v>7.026489999999999</v>
      </c>
      <c r="K830" s="30">
        <f>Table2[[#This Row],[km]]/Table2[[#This Row],[steps]]*1000*3.28084</f>
        <v>2.4057551421634349</v>
      </c>
      <c r="L830" s="31">
        <f>IF(Table2[[#This Row],[km_walking]]&gt;3,Table2[[#This Row],[km_walking]]/Table2[[#This Row],[hours_walking]],"")</f>
        <v>4.1727753216760135</v>
      </c>
      <c r="M830" s="30">
        <f t="shared" si="65"/>
        <v>1</v>
      </c>
      <c r="N830" s="30">
        <f t="shared" si="61"/>
        <v>0</v>
      </c>
      <c r="O830" s="30">
        <f t="shared" si="63"/>
        <v>0</v>
      </c>
      <c r="P830" s="30">
        <f>IFERROR(IF(Table2[[#This Row],[break]]=0,0,P829+1),1)</f>
        <v>0</v>
      </c>
      <c r="Q830" s="30">
        <f t="shared" si="62"/>
        <v>0</v>
      </c>
      <c r="R830" s="30" t="str">
        <f>TEXT(Table2[[#This Row],[date]],"dd-mmm-yyyy")</f>
        <v>08-Apr-2020</v>
      </c>
    </row>
    <row r="831" spans="1:18" x14ac:dyDescent="0.25">
      <c r="A831" s="27">
        <v>43930</v>
      </c>
      <c r="B831" s="6" t="str">
        <f t="shared" si="64"/>
        <v>09 Thu</v>
      </c>
      <c r="C831" s="6" t="str">
        <f>TEXT(Table2[[#This Row],[date]],"mmm")</f>
        <v>Apr</v>
      </c>
      <c r="D831" s="30">
        <f>YEAR(Table2[[#This Row],[date]])</f>
        <v>2020</v>
      </c>
      <c r="E831" s="30">
        <v>5927</v>
      </c>
      <c r="F831" s="30">
        <v>1.408611111111111</v>
      </c>
      <c r="G831" s="30">
        <v>4.2561299999999989</v>
      </c>
      <c r="H831" s="30">
        <v>1.408611111111111</v>
      </c>
      <c r="I831" s="30">
        <v>1.007222222222222</v>
      </c>
      <c r="J831" s="30">
        <v>4.0597200000000004</v>
      </c>
      <c r="K831" s="30">
        <f>Table2[[#This Row],[km]]/Table2[[#This Row],[steps]]*1000*3.28084</f>
        <v>2.3559442465328155</v>
      </c>
      <c r="L831" s="31">
        <f>IF(Table2[[#This Row],[km_walking]]&gt;3,Table2[[#This Row],[km_walking]]/Table2[[#This Row],[hours_walking]],"")</f>
        <v>4.0306100386100399</v>
      </c>
      <c r="M831" s="30">
        <f t="shared" si="65"/>
        <v>0</v>
      </c>
      <c r="N831" s="30">
        <f t="shared" si="61"/>
        <v>0</v>
      </c>
      <c r="O831" s="30">
        <f t="shared" si="63"/>
        <v>0</v>
      </c>
      <c r="P831" s="30">
        <f>IFERROR(IF(Table2[[#This Row],[break]]=0,0,P830+1),1)</f>
        <v>0</v>
      </c>
      <c r="Q831" s="30">
        <f t="shared" si="62"/>
        <v>0</v>
      </c>
      <c r="R831" s="30" t="str">
        <f>TEXT(Table2[[#This Row],[date]],"dd-mmm-yyyy")</f>
        <v>09-Apr-2020</v>
      </c>
    </row>
    <row r="832" spans="1:18" x14ac:dyDescent="0.25">
      <c r="A832" s="27">
        <v>43931</v>
      </c>
      <c r="B832" s="6" t="str">
        <f t="shared" si="64"/>
        <v>10 Fri</v>
      </c>
      <c r="C832" s="6" t="str">
        <f>TEXT(Table2[[#This Row],[date]],"mmm")</f>
        <v>Apr</v>
      </c>
      <c r="D832" s="30">
        <f>YEAR(Table2[[#This Row],[date]])</f>
        <v>2020</v>
      </c>
      <c r="E832" s="30">
        <v>13788</v>
      </c>
      <c r="F832" s="30">
        <v>2.6191666666666822</v>
      </c>
      <c r="G832" s="30">
        <v>10.51353000000001</v>
      </c>
      <c r="H832" s="30">
        <v>2.6191666666666822</v>
      </c>
      <c r="I832" s="30">
        <v>2.260833333333343</v>
      </c>
      <c r="J832" s="30">
        <v>10.31293000000001</v>
      </c>
      <c r="K832" s="30">
        <f>Table2[[#This Row],[km]]/Table2[[#This Row],[steps]]*1000*3.28084</f>
        <v>2.5016833308094015</v>
      </c>
      <c r="L832" s="31">
        <f>IF(Table2[[#This Row],[km_walking]]&gt;3,Table2[[#This Row],[km_walking]]/Table2[[#This Row],[hours_walking]],"")</f>
        <v>4.561561371175805</v>
      </c>
      <c r="M832" s="30">
        <f t="shared" si="65"/>
        <v>1</v>
      </c>
      <c r="N832" s="30">
        <f t="shared" si="61"/>
        <v>0</v>
      </c>
      <c r="O832" s="30">
        <f t="shared" si="63"/>
        <v>0</v>
      </c>
      <c r="P832" s="30">
        <f>IFERROR(IF(Table2[[#This Row],[break]]=0,0,P831+1),1)</f>
        <v>0</v>
      </c>
      <c r="Q832" s="30">
        <f t="shared" si="62"/>
        <v>0</v>
      </c>
      <c r="R832" s="30" t="str">
        <f>TEXT(Table2[[#This Row],[date]],"dd-mmm-yyyy")</f>
        <v>10-Apr-2020</v>
      </c>
    </row>
    <row r="833" spans="1:18" x14ac:dyDescent="0.25">
      <c r="A833" s="27">
        <v>43932</v>
      </c>
      <c r="B833" s="6" t="str">
        <f t="shared" si="64"/>
        <v>11 Sat</v>
      </c>
      <c r="C833" s="6" t="str">
        <f>TEXT(Table2[[#This Row],[date]],"mmm")</f>
        <v>Apr</v>
      </c>
      <c r="D833" s="30">
        <f>YEAR(Table2[[#This Row],[date]])</f>
        <v>2020</v>
      </c>
      <c r="E833" s="30">
        <v>10784</v>
      </c>
      <c r="F833" s="30">
        <v>2.8838888888889622</v>
      </c>
      <c r="G833" s="30">
        <v>7.6116199999999967</v>
      </c>
      <c r="H833" s="30">
        <v>2.8838888888889622</v>
      </c>
      <c r="I833" s="30">
        <v>1.55</v>
      </c>
      <c r="J833" s="30">
        <v>6.7034899999999942</v>
      </c>
      <c r="K833" s="30">
        <f>Table2[[#This Row],[km]]/Table2[[#This Row],[steps]]*1000*3.28084</f>
        <v>2.3156998665430253</v>
      </c>
      <c r="L833" s="31">
        <f>IF(Table2[[#This Row],[km_walking]]&gt;3,Table2[[#This Row],[km_walking]]/Table2[[#This Row],[hours_walking]],"")</f>
        <v>4.3248322580645127</v>
      </c>
      <c r="M833" s="30">
        <f t="shared" si="65"/>
        <v>1</v>
      </c>
      <c r="N833" s="30">
        <f t="shared" si="61"/>
        <v>0</v>
      </c>
      <c r="O833" s="30">
        <f t="shared" si="63"/>
        <v>0</v>
      </c>
      <c r="P833" s="30">
        <f>IFERROR(IF(Table2[[#This Row],[break]]=0,0,P832+1),1)</f>
        <v>0</v>
      </c>
      <c r="Q833" s="30">
        <f t="shared" si="62"/>
        <v>0</v>
      </c>
      <c r="R833" s="30" t="str">
        <f>TEXT(Table2[[#This Row],[date]],"dd-mmm-yyyy")</f>
        <v>11-Apr-2020</v>
      </c>
    </row>
    <row r="834" spans="1:18" x14ac:dyDescent="0.25">
      <c r="A834" s="27">
        <v>43933</v>
      </c>
      <c r="B834" s="6" t="str">
        <f t="shared" si="64"/>
        <v>12 Sun</v>
      </c>
      <c r="C834" s="6" t="str">
        <f>TEXT(Table2[[#This Row],[date]],"mmm")</f>
        <v>Apr</v>
      </c>
      <c r="D834" s="30">
        <f>YEAR(Table2[[#This Row],[date]])</f>
        <v>2020</v>
      </c>
      <c r="E834" s="30">
        <v>7367</v>
      </c>
      <c r="F834" s="30">
        <v>1.7313888888888891</v>
      </c>
      <c r="G834" s="30">
        <v>5.5350899999999914</v>
      </c>
      <c r="H834" s="30">
        <v>1.7313888888888891</v>
      </c>
      <c r="I834" s="30">
        <v>1.205277777777777</v>
      </c>
      <c r="J834" s="30">
        <v>5.2800399999999934</v>
      </c>
      <c r="K834" s="30">
        <f>Table2[[#This Row],[km]]/Table2[[#This Row],[steps]]*1000*3.28084</f>
        <v>2.4650121726075707</v>
      </c>
      <c r="L834" s="31">
        <f>IF(Table2[[#This Row],[km_walking]]&gt;3,Table2[[#This Row],[km_walking]]/Table2[[#This Row],[hours_walking]],"")</f>
        <v>4.3807660751325166</v>
      </c>
      <c r="M834" s="30">
        <f t="shared" si="65"/>
        <v>0</v>
      </c>
      <c r="N834" s="30">
        <f t="shared" ref="N834:N897" si="66">IF(E834&gt;=20000,1,0)</f>
        <v>0</v>
      </c>
      <c r="O834" s="30">
        <f t="shared" si="63"/>
        <v>0</v>
      </c>
      <c r="P834" s="30">
        <f>IFERROR(IF(Table2[[#This Row],[break]]=0,0,P833+1),1)</f>
        <v>0</v>
      </c>
      <c r="Q834" s="30">
        <f t="shared" ref="Q834:Q897" si="67">IFERROR(IF(J834/I834&gt;5,1,0),0)</f>
        <v>0</v>
      </c>
      <c r="R834" s="30" t="str">
        <f>TEXT(Table2[[#This Row],[date]],"dd-mmm-yyyy")</f>
        <v>12-Apr-2020</v>
      </c>
    </row>
    <row r="835" spans="1:18" x14ac:dyDescent="0.25">
      <c r="A835" s="27">
        <v>43934</v>
      </c>
      <c r="B835" s="6" t="str">
        <f t="shared" si="64"/>
        <v>13 Mon</v>
      </c>
      <c r="C835" s="6" t="str">
        <f>TEXT(Table2[[#This Row],[date]],"mmm")</f>
        <v>Apr</v>
      </c>
      <c r="D835" s="30">
        <f>YEAR(Table2[[#This Row],[date]])</f>
        <v>2020</v>
      </c>
      <c r="E835" s="30">
        <v>10157</v>
      </c>
      <c r="F835" s="30">
        <v>1.7913888888888889</v>
      </c>
      <c r="G835" s="30">
        <v>7.472410000000008</v>
      </c>
      <c r="H835" s="30">
        <v>1.7913888888888889</v>
      </c>
      <c r="I835" s="30">
        <v>1.7283333333333331</v>
      </c>
      <c r="J835" s="30">
        <v>7.4252700000000083</v>
      </c>
      <c r="K835" s="30">
        <f>Table2[[#This Row],[km]]/Table2[[#This Row],[steps]]*1000*3.28084</f>
        <v>2.4136833340947152</v>
      </c>
      <c r="L835" s="31">
        <f>IF(Table2[[#This Row],[km_walking]]&gt;3,Table2[[#This Row],[km_walking]]/Table2[[#This Row],[hours_walking]],"")</f>
        <v>4.2962025072324064</v>
      </c>
      <c r="M835" s="30">
        <f t="shared" si="65"/>
        <v>1</v>
      </c>
      <c r="N835" s="30">
        <f t="shared" si="66"/>
        <v>0</v>
      </c>
      <c r="O835" s="30">
        <f t="shared" si="63"/>
        <v>0</v>
      </c>
      <c r="P835" s="30">
        <f>IFERROR(IF(Table2[[#This Row],[break]]=0,0,P834+1),1)</f>
        <v>0</v>
      </c>
      <c r="Q835" s="30">
        <f t="shared" si="67"/>
        <v>0</v>
      </c>
      <c r="R835" s="30" t="str">
        <f>TEXT(Table2[[#This Row],[date]],"dd-mmm-yyyy")</f>
        <v>13-Apr-2020</v>
      </c>
    </row>
    <row r="836" spans="1:18" x14ac:dyDescent="0.25">
      <c r="A836" s="27">
        <v>43935</v>
      </c>
      <c r="B836" s="6" t="str">
        <f t="shared" si="64"/>
        <v>14 Tue</v>
      </c>
      <c r="C836" s="6" t="str">
        <f>TEXT(Table2[[#This Row],[date]],"mmm")</f>
        <v>Apr</v>
      </c>
      <c r="D836" s="30">
        <f>YEAR(Table2[[#This Row],[date]])</f>
        <v>2020</v>
      </c>
      <c r="E836" s="30">
        <v>10127</v>
      </c>
      <c r="F836" s="30">
        <v>2.240555555555567</v>
      </c>
      <c r="G836" s="30">
        <v>7.4583999999999966</v>
      </c>
      <c r="H836" s="30">
        <v>2.240555555555567</v>
      </c>
      <c r="I836" s="30">
        <v>1.5358333333333329</v>
      </c>
      <c r="J836" s="30">
        <v>6.9378299999999964</v>
      </c>
      <c r="K836" s="30">
        <f>Table2[[#This Row],[km]]/Table2[[#This Row],[steps]]*1000*3.28084</f>
        <v>2.4162947621210611</v>
      </c>
      <c r="L836" s="31">
        <f>IF(Table2[[#This Row],[km_walking]]&gt;3,Table2[[#This Row],[km_walking]]/Table2[[#This Row],[hours_walking]],"")</f>
        <v>4.5173065653825271</v>
      </c>
      <c r="M836" s="30">
        <f t="shared" si="65"/>
        <v>1</v>
      </c>
      <c r="N836" s="30">
        <f t="shared" si="66"/>
        <v>0</v>
      </c>
      <c r="O836" s="30">
        <f t="shared" si="63"/>
        <v>0</v>
      </c>
      <c r="P836" s="30">
        <f>IFERROR(IF(Table2[[#This Row],[break]]=0,0,P835+1),1)</f>
        <v>0</v>
      </c>
      <c r="Q836" s="30">
        <f t="shared" si="67"/>
        <v>0</v>
      </c>
      <c r="R836" s="30" t="str">
        <f>TEXT(Table2[[#This Row],[date]],"dd-mmm-yyyy")</f>
        <v>14-Apr-2020</v>
      </c>
    </row>
    <row r="837" spans="1:18" x14ac:dyDescent="0.25">
      <c r="A837" s="27">
        <v>43936</v>
      </c>
      <c r="B837" s="6" t="str">
        <f t="shared" si="64"/>
        <v>15 Wed</v>
      </c>
      <c r="C837" s="6" t="str">
        <f>TEXT(Table2[[#This Row],[date]],"mmm")</f>
        <v>Apr</v>
      </c>
      <c r="D837" s="30">
        <f>YEAR(Table2[[#This Row],[date]])</f>
        <v>2020</v>
      </c>
      <c r="E837" s="30">
        <v>12331</v>
      </c>
      <c r="F837" s="30">
        <v>2.2452777777777779</v>
      </c>
      <c r="G837" s="30">
        <v>9.3007400000000082</v>
      </c>
      <c r="H837" s="30">
        <v>2.2452777777777779</v>
      </c>
      <c r="I837" s="30">
        <v>2.1469444444444452</v>
      </c>
      <c r="J837" s="30">
        <v>9.1788200000000089</v>
      </c>
      <c r="K837" s="30">
        <f>Table2[[#This Row],[km]]/Table2[[#This Row],[steps]]*1000*3.28084</f>
        <v>2.4745957198605164</v>
      </c>
      <c r="L837" s="31">
        <f>IF(Table2[[#This Row],[km_walking]]&gt;3,Table2[[#This Row],[km_walking]]/Table2[[#This Row],[hours_walking]],"")</f>
        <v>4.2752946047354143</v>
      </c>
      <c r="M837" s="30">
        <f t="shared" si="65"/>
        <v>1</v>
      </c>
      <c r="N837" s="30">
        <f t="shared" si="66"/>
        <v>0</v>
      </c>
      <c r="O837" s="30">
        <f t="shared" si="63"/>
        <v>0</v>
      </c>
      <c r="P837" s="30">
        <f>IFERROR(IF(Table2[[#This Row],[break]]=0,0,P836+1),1)</f>
        <v>0</v>
      </c>
      <c r="Q837" s="30">
        <f t="shared" si="67"/>
        <v>0</v>
      </c>
      <c r="R837" s="30" t="str">
        <f>TEXT(Table2[[#This Row],[date]],"dd-mmm-yyyy")</f>
        <v>15-Apr-2020</v>
      </c>
    </row>
    <row r="838" spans="1:18" x14ac:dyDescent="0.25">
      <c r="A838" s="27">
        <v>43937</v>
      </c>
      <c r="B838" s="6" t="str">
        <f t="shared" si="64"/>
        <v>16 Thu</v>
      </c>
      <c r="C838" s="6" t="str">
        <f>TEXT(Table2[[#This Row],[date]],"mmm")</f>
        <v>Apr</v>
      </c>
      <c r="D838" s="30">
        <f>YEAR(Table2[[#This Row],[date]])</f>
        <v>2020</v>
      </c>
      <c r="E838" s="30">
        <v>15410</v>
      </c>
      <c r="F838" s="30">
        <v>3.1977777777777789</v>
      </c>
      <c r="G838" s="30">
        <v>11.41961</v>
      </c>
      <c r="H838" s="30">
        <v>3.1977777777777789</v>
      </c>
      <c r="I838" s="30">
        <v>2.4977777777777792</v>
      </c>
      <c r="J838" s="30">
        <v>11.01516</v>
      </c>
      <c r="K838" s="30">
        <f>Table2[[#This Row],[km]]/Table2[[#This Row],[steps]]*1000*3.28084</f>
        <v>2.4312727626476316</v>
      </c>
      <c r="L838" s="31">
        <f>IF(Table2[[#This Row],[km_walking]]&gt;3,Table2[[#This Row],[km_walking]]/Table2[[#This Row],[hours_walking]],"")</f>
        <v>4.4099839857651224</v>
      </c>
      <c r="M838" s="30">
        <f t="shared" si="65"/>
        <v>1</v>
      </c>
      <c r="N838" s="30">
        <f t="shared" si="66"/>
        <v>0</v>
      </c>
      <c r="O838" s="30">
        <f t="shared" ref="O838:O901" si="68">IF(E838&lt;3000,1,0)</f>
        <v>0</v>
      </c>
      <c r="P838" s="30">
        <f>IFERROR(IF(Table2[[#This Row],[break]]=0,0,P837+1),1)</f>
        <v>0</v>
      </c>
      <c r="Q838" s="30">
        <f t="shared" si="67"/>
        <v>0</v>
      </c>
      <c r="R838" s="30" t="str">
        <f>TEXT(Table2[[#This Row],[date]],"dd-mmm-yyyy")</f>
        <v>16-Apr-2020</v>
      </c>
    </row>
    <row r="839" spans="1:18" x14ac:dyDescent="0.25">
      <c r="A839" s="27">
        <v>43938</v>
      </c>
      <c r="B839" s="6" t="str">
        <f t="shared" ref="B839:B902" si="69">TEXT(A839,"dd ddd")</f>
        <v>17 Fri</v>
      </c>
      <c r="C839" s="6" t="str">
        <f>TEXT(Table2[[#This Row],[date]],"mmm")</f>
        <v>Apr</v>
      </c>
      <c r="D839" s="30">
        <f>YEAR(Table2[[#This Row],[date]])</f>
        <v>2020</v>
      </c>
      <c r="E839" s="30">
        <v>4282</v>
      </c>
      <c r="F839" s="30">
        <v>1.262777777777778</v>
      </c>
      <c r="G839" s="30">
        <v>3.0831</v>
      </c>
      <c r="H839" s="30">
        <v>1.262777777777778</v>
      </c>
      <c r="I839" s="30">
        <v>0.63249999999999995</v>
      </c>
      <c r="J839" s="30">
        <v>2.8427799999999999</v>
      </c>
      <c r="K839" s="30">
        <f>Table2[[#This Row],[km]]/Table2[[#This Row],[steps]]*1000*3.28084</f>
        <v>2.3622507716020551</v>
      </c>
      <c r="L839" s="31" t="str">
        <f>IF(Table2[[#This Row],[km_walking]]&gt;3,Table2[[#This Row],[km_walking]]/Table2[[#This Row],[hours_walking]],"")</f>
        <v/>
      </c>
      <c r="M839" s="30">
        <f t="shared" ref="M839:M902" si="70">IF(E839&gt;=10000,1,0)</f>
        <v>0</v>
      </c>
      <c r="N839" s="30">
        <f t="shared" si="66"/>
        <v>0</v>
      </c>
      <c r="O839" s="30">
        <f t="shared" si="68"/>
        <v>0</v>
      </c>
      <c r="P839" s="30">
        <f>IFERROR(IF(Table2[[#This Row],[break]]=0,0,P838+1),1)</f>
        <v>0</v>
      </c>
      <c r="Q839" s="30">
        <f t="shared" si="67"/>
        <v>0</v>
      </c>
      <c r="R839" s="30" t="str">
        <f>TEXT(Table2[[#This Row],[date]],"dd-mmm-yyyy")</f>
        <v>17-Apr-2020</v>
      </c>
    </row>
    <row r="840" spans="1:18" x14ac:dyDescent="0.25">
      <c r="A840" s="27">
        <v>43939</v>
      </c>
      <c r="B840" s="6" t="str">
        <f t="shared" si="69"/>
        <v>18 Sat</v>
      </c>
      <c r="C840" s="6" t="str">
        <f>TEXT(Table2[[#This Row],[date]],"mmm")</f>
        <v>Apr</v>
      </c>
      <c r="D840" s="30">
        <f>YEAR(Table2[[#This Row],[date]])</f>
        <v>2020</v>
      </c>
      <c r="E840" s="30">
        <v>10799</v>
      </c>
      <c r="F840" s="30">
        <v>2.3155555555555591</v>
      </c>
      <c r="G840" s="30">
        <v>7.6067600000000004</v>
      </c>
      <c r="H840" s="30">
        <v>2.3155555555555591</v>
      </c>
      <c r="I840" s="30">
        <v>1.556388888888889</v>
      </c>
      <c r="J840" s="30">
        <v>6.70059</v>
      </c>
      <c r="K840" s="30">
        <f>Table2[[#This Row],[km]]/Table2[[#This Row],[steps]]*1000*3.28084</f>
        <v>2.3110068041855727</v>
      </c>
      <c r="L840" s="31">
        <f>IF(Table2[[#This Row],[km_walking]]&gt;3,Table2[[#This Row],[km_walking]]/Table2[[#This Row],[hours_walking]],"")</f>
        <v>4.3052157772621804</v>
      </c>
      <c r="M840" s="30">
        <f t="shared" si="70"/>
        <v>1</v>
      </c>
      <c r="N840" s="30">
        <f t="shared" si="66"/>
        <v>0</v>
      </c>
      <c r="O840" s="30">
        <f t="shared" si="68"/>
        <v>0</v>
      </c>
      <c r="P840" s="30">
        <f>IFERROR(IF(Table2[[#This Row],[break]]=0,0,P839+1),1)</f>
        <v>0</v>
      </c>
      <c r="Q840" s="30">
        <f t="shared" si="67"/>
        <v>0</v>
      </c>
      <c r="R840" s="30" t="str">
        <f>TEXT(Table2[[#This Row],[date]],"dd-mmm-yyyy")</f>
        <v>18-Apr-2020</v>
      </c>
    </row>
    <row r="841" spans="1:18" x14ac:dyDescent="0.25">
      <c r="A841" s="27">
        <v>43940</v>
      </c>
      <c r="B841" s="6" t="str">
        <f t="shared" si="69"/>
        <v>19 Sun</v>
      </c>
      <c r="C841" s="6" t="str">
        <f>TEXT(Table2[[#This Row],[date]],"mmm")</f>
        <v>Apr</v>
      </c>
      <c r="D841" s="30">
        <f>YEAR(Table2[[#This Row],[date]])</f>
        <v>2020</v>
      </c>
      <c r="E841" s="30">
        <v>16771</v>
      </c>
      <c r="F841" s="30">
        <v>3.425555555555559</v>
      </c>
      <c r="G841" s="30">
        <v>12.01654000000001</v>
      </c>
      <c r="H841" s="30">
        <v>3.425555555555559</v>
      </c>
      <c r="I841" s="30">
        <v>2.6588888888888889</v>
      </c>
      <c r="J841" s="30">
        <v>11.28128000000001</v>
      </c>
      <c r="K841" s="30">
        <f>Table2[[#This Row],[km]]/Table2[[#This Row],[steps]]*1000*3.28084</f>
        <v>2.3507450416552405</v>
      </c>
      <c r="L841" s="31">
        <f>IF(Table2[[#This Row],[km_walking]]&gt;3,Table2[[#This Row],[km_walking]]/Table2[[#This Row],[hours_walking]],"")</f>
        <v>4.2428549937317213</v>
      </c>
      <c r="M841" s="30">
        <f t="shared" si="70"/>
        <v>1</v>
      </c>
      <c r="N841" s="30">
        <f t="shared" si="66"/>
        <v>0</v>
      </c>
      <c r="O841" s="30">
        <f t="shared" si="68"/>
        <v>0</v>
      </c>
      <c r="P841" s="30">
        <f>IFERROR(IF(Table2[[#This Row],[break]]=0,0,P840+1),1)</f>
        <v>0</v>
      </c>
      <c r="Q841" s="30">
        <f t="shared" si="67"/>
        <v>0</v>
      </c>
      <c r="R841" s="30" t="str">
        <f>TEXT(Table2[[#This Row],[date]],"dd-mmm-yyyy")</f>
        <v>19-Apr-2020</v>
      </c>
    </row>
    <row r="842" spans="1:18" x14ac:dyDescent="0.25">
      <c r="A842" s="27">
        <v>43941</v>
      </c>
      <c r="B842" s="6" t="str">
        <f t="shared" si="69"/>
        <v>20 Mon</v>
      </c>
      <c r="C842" s="6" t="str">
        <f>TEXT(Table2[[#This Row],[date]],"mmm")</f>
        <v>Apr</v>
      </c>
      <c r="D842" s="30">
        <f>YEAR(Table2[[#This Row],[date]])</f>
        <v>2020</v>
      </c>
      <c r="E842" s="30">
        <v>9041</v>
      </c>
      <c r="F842" s="30">
        <v>1.589444444444444</v>
      </c>
      <c r="G842" s="30">
        <v>6.5131999999999994</v>
      </c>
      <c r="H842" s="30">
        <v>1.589444444444444</v>
      </c>
      <c r="I842" s="30">
        <v>1.5047222222222221</v>
      </c>
      <c r="J842" s="30">
        <v>6.4070099999999988</v>
      </c>
      <c r="K842" s="30">
        <f>Table2[[#This Row],[km]]/Table2[[#This Row],[steps]]*1000*3.28084</f>
        <v>2.3635402154628915</v>
      </c>
      <c r="L842" s="31">
        <f>IF(Table2[[#This Row],[km_walking]]&gt;3,Table2[[#This Row],[km_walking]]/Table2[[#This Row],[hours_walking]],"")</f>
        <v>4.2579353885914708</v>
      </c>
      <c r="M842" s="30">
        <f t="shared" si="70"/>
        <v>0</v>
      </c>
      <c r="N842" s="30">
        <f t="shared" si="66"/>
        <v>0</v>
      </c>
      <c r="O842" s="30">
        <f t="shared" si="68"/>
        <v>0</v>
      </c>
      <c r="P842" s="30">
        <f>IFERROR(IF(Table2[[#This Row],[break]]=0,0,P841+1),1)</f>
        <v>0</v>
      </c>
      <c r="Q842" s="30">
        <f t="shared" si="67"/>
        <v>0</v>
      </c>
      <c r="R842" s="30" t="str">
        <f>TEXT(Table2[[#This Row],[date]],"dd-mmm-yyyy")</f>
        <v>20-Apr-2020</v>
      </c>
    </row>
    <row r="843" spans="1:18" x14ac:dyDescent="0.25">
      <c r="A843" s="27">
        <v>43942</v>
      </c>
      <c r="B843" s="6" t="str">
        <f t="shared" si="69"/>
        <v>21 Tue</v>
      </c>
      <c r="C843" s="6" t="str">
        <f>TEXT(Table2[[#This Row],[date]],"mmm")</f>
        <v>Apr</v>
      </c>
      <c r="D843" s="30">
        <f>YEAR(Table2[[#This Row],[date]])</f>
        <v>2020</v>
      </c>
      <c r="E843" s="30">
        <v>10386</v>
      </c>
      <c r="F843" s="30">
        <v>2.2841666666666911</v>
      </c>
      <c r="G843" s="30">
        <v>7.5097900000000042</v>
      </c>
      <c r="H843" s="30">
        <v>2.2841666666666911</v>
      </c>
      <c r="I843" s="30">
        <v>1.655833333333333</v>
      </c>
      <c r="J843" s="30">
        <v>7.189180000000003</v>
      </c>
      <c r="K843" s="30">
        <f>Table2[[#This Row],[km]]/Table2[[#This Row],[steps]]*1000*3.28084</f>
        <v>2.372272234122859</v>
      </c>
      <c r="L843" s="31">
        <f>IF(Table2[[#This Row],[km_walking]]&gt;3,Table2[[#This Row],[km_walking]]/Table2[[#This Row],[hours_walking]],"")</f>
        <v>4.3417292400603955</v>
      </c>
      <c r="M843" s="30">
        <f t="shared" si="70"/>
        <v>1</v>
      </c>
      <c r="N843" s="30">
        <f t="shared" si="66"/>
        <v>0</v>
      </c>
      <c r="O843" s="30">
        <f t="shared" si="68"/>
        <v>0</v>
      </c>
      <c r="P843" s="30">
        <f>IFERROR(IF(Table2[[#This Row],[break]]=0,0,P842+1),1)</f>
        <v>0</v>
      </c>
      <c r="Q843" s="30">
        <f t="shared" si="67"/>
        <v>0</v>
      </c>
      <c r="R843" s="30" t="str">
        <f>TEXT(Table2[[#This Row],[date]],"dd-mmm-yyyy")</f>
        <v>21-Apr-2020</v>
      </c>
    </row>
    <row r="844" spans="1:18" x14ac:dyDescent="0.25">
      <c r="A844" s="27">
        <v>43943</v>
      </c>
      <c r="B844" s="6" t="str">
        <f t="shared" si="69"/>
        <v>22 Wed</v>
      </c>
      <c r="C844" s="6" t="str">
        <f>TEXT(Table2[[#This Row],[date]],"mmm")</f>
        <v>Apr</v>
      </c>
      <c r="D844" s="30">
        <f>YEAR(Table2[[#This Row],[date]])</f>
        <v>2020</v>
      </c>
      <c r="E844" s="30">
        <v>12819</v>
      </c>
      <c r="F844" s="30">
        <v>2.540000000000012</v>
      </c>
      <c r="G844" s="30">
        <v>9.2949940000000009</v>
      </c>
      <c r="H844" s="30">
        <v>2.540000000000012</v>
      </c>
      <c r="I844" s="30">
        <v>2.0675000000000079</v>
      </c>
      <c r="J844" s="30">
        <v>8.9851840000000021</v>
      </c>
      <c r="K844" s="30">
        <f>Table2[[#This Row],[km]]/Table2[[#This Row],[steps]]*1000*3.28084</f>
        <v>2.3789209856431861</v>
      </c>
      <c r="L844" s="31">
        <f>IF(Table2[[#This Row],[km_walking]]&gt;3,Table2[[#This Row],[km_walking]]/Table2[[#This Row],[hours_walking]],"")</f>
        <v>4.3459172914147368</v>
      </c>
      <c r="M844" s="30">
        <f t="shared" si="70"/>
        <v>1</v>
      </c>
      <c r="N844" s="30">
        <f t="shared" si="66"/>
        <v>0</v>
      </c>
      <c r="O844" s="30">
        <f t="shared" si="68"/>
        <v>0</v>
      </c>
      <c r="P844" s="30">
        <f>IFERROR(IF(Table2[[#This Row],[break]]=0,0,P843+1),1)</f>
        <v>0</v>
      </c>
      <c r="Q844" s="30">
        <f t="shared" si="67"/>
        <v>0</v>
      </c>
      <c r="R844" s="30" t="str">
        <f>TEXT(Table2[[#This Row],[date]],"dd-mmm-yyyy")</f>
        <v>22-Apr-2020</v>
      </c>
    </row>
    <row r="845" spans="1:18" x14ac:dyDescent="0.25">
      <c r="A845" s="27">
        <v>43944</v>
      </c>
      <c r="B845" s="6" t="str">
        <f t="shared" si="69"/>
        <v>23 Thu</v>
      </c>
      <c r="C845" s="6" t="str">
        <f>TEXT(Table2[[#This Row],[date]],"mmm")</f>
        <v>Apr</v>
      </c>
      <c r="D845" s="30">
        <f>YEAR(Table2[[#This Row],[date]])</f>
        <v>2020</v>
      </c>
      <c r="E845" s="30">
        <v>10298</v>
      </c>
      <c r="F845" s="30">
        <v>2.309166666666667</v>
      </c>
      <c r="G845" s="30">
        <v>7.5874200000000078</v>
      </c>
      <c r="H845" s="30">
        <v>2.309166666666667</v>
      </c>
      <c r="I845" s="30">
        <v>1.6969444444444439</v>
      </c>
      <c r="J845" s="30">
        <v>7.2745700000000078</v>
      </c>
      <c r="K845" s="30">
        <f>Table2[[#This Row],[km]]/Table2[[#This Row],[steps]]*1000*3.28084</f>
        <v>2.4172762704214432</v>
      </c>
      <c r="L845" s="31">
        <f>IF(Table2[[#This Row],[km_walking]]&gt;3,Table2[[#This Row],[km_walking]]/Table2[[#This Row],[hours_walking]],"")</f>
        <v>4.2868639711900531</v>
      </c>
      <c r="M845" s="30">
        <f t="shared" si="70"/>
        <v>1</v>
      </c>
      <c r="N845" s="30">
        <f t="shared" si="66"/>
        <v>0</v>
      </c>
      <c r="O845" s="30">
        <f t="shared" si="68"/>
        <v>0</v>
      </c>
      <c r="P845" s="30">
        <f>IFERROR(IF(Table2[[#This Row],[break]]=0,0,P844+1),1)</f>
        <v>0</v>
      </c>
      <c r="Q845" s="30">
        <f t="shared" si="67"/>
        <v>0</v>
      </c>
      <c r="R845" s="30" t="str">
        <f>TEXT(Table2[[#This Row],[date]],"dd-mmm-yyyy")</f>
        <v>23-Apr-2020</v>
      </c>
    </row>
    <row r="846" spans="1:18" x14ac:dyDescent="0.25">
      <c r="A846" s="27">
        <v>43945</v>
      </c>
      <c r="B846" s="6" t="str">
        <f t="shared" si="69"/>
        <v>24 Fri</v>
      </c>
      <c r="C846" s="6" t="str">
        <f>TEXT(Table2[[#This Row],[date]],"mmm")</f>
        <v>Apr</v>
      </c>
      <c r="D846" s="30">
        <f>YEAR(Table2[[#This Row],[date]])</f>
        <v>2020</v>
      </c>
      <c r="E846" s="30">
        <v>10286</v>
      </c>
      <c r="F846" s="30">
        <v>1.898611111111111</v>
      </c>
      <c r="G846" s="30">
        <v>6.8714799999999974</v>
      </c>
      <c r="H846" s="30">
        <v>1.898611111111111</v>
      </c>
      <c r="I846" s="30">
        <v>1.617499999999999</v>
      </c>
      <c r="J846" s="30">
        <v>6.3707599999999998</v>
      </c>
      <c r="K846" s="30">
        <f>Table2[[#This Row],[km]]/Table2[[#This Row],[steps]]*1000*3.28084</f>
        <v>2.1917389114524588</v>
      </c>
      <c r="L846" s="31">
        <f>IF(Table2[[#This Row],[km_walking]]&gt;3,Table2[[#This Row],[km_walking]]/Table2[[#This Row],[hours_walking]],"")</f>
        <v>3.9386460587326142</v>
      </c>
      <c r="M846" s="30">
        <f t="shared" si="70"/>
        <v>1</v>
      </c>
      <c r="N846" s="30">
        <f t="shared" si="66"/>
        <v>0</v>
      </c>
      <c r="O846" s="30">
        <f t="shared" si="68"/>
        <v>0</v>
      </c>
      <c r="P846" s="30">
        <f>IFERROR(IF(Table2[[#This Row],[break]]=0,0,P845+1),1)</f>
        <v>0</v>
      </c>
      <c r="Q846" s="30">
        <f t="shared" si="67"/>
        <v>0</v>
      </c>
      <c r="R846" s="30" t="str">
        <f>TEXT(Table2[[#This Row],[date]],"dd-mmm-yyyy")</f>
        <v>24-Apr-2020</v>
      </c>
    </row>
    <row r="847" spans="1:18" x14ac:dyDescent="0.25">
      <c r="A847" s="27">
        <v>43946</v>
      </c>
      <c r="B847" s="6" t="str">
        <f t="shared" si="69"/>
        <v>25 Sat</v>
      </c>
      <c r="C847" s="6" t="str">
        <f>TEXT(Table2[[#This Row],[date]],"mmm")</f>
        <v>Apr</v>
      </c>
      <c r="D847" s="30">
        <f>YEAR(Table2[[#This Row],[date]])</f>
        <v>2020</v>
      </c>
      <c r="E847" s="30">
        <v>13450</v>
      </c>
      <c r="F847" s="30">
        <v>3.9100000000000521</v>
      </c>
      <c r="G847" s="30">
        <v>8.9792800000000064</v>
      </c>
      <c r="H847" s="30">
        <v>3.9100000000000521</v>
      </c>
      <c r="I847" s="30">
        <v>1.679999999999999</v>
      </c>
      <c r="J847" s="30">
        <v>6.9418800000000056</v>
      </c>
      <c r="K847" s="30">
        <f>Table2[[#This Row],[km]]/Table2[[#This Row],[steps]]*1000*3.28084</f>
        <v>2.1903034197174733</v>
      </c>
      <c r="L847" s="31">
        <f>IF(Table2[[#This Row],[km_walking]]&gt;3,Table2[[#This Row],[km_walking]]/Table2[[#This Row],[hours_walking]],"")</f>
        <v>4.1320714285714342</v>
      </c>
      <c r="M847" s="30">
        <f t="shared" si="70"/>
        <v>1</v>
      </c>
      <c r="N847" s="30">
        <f t="shared" si="66"/>
        <v>0</v>
      </c>
      <c r="O847" s="30">
        <f t="shared" si="68"/>
        <v>0</v>
      </c>
      <c r="P847" s="30">
        <f>IFERROR(IF(Table2[[#This Row],[break]]=0,0,P846+1),1)</f>
        <v>0</v>
      </c>
      <c r="Q847" s="30">
        <f t="shared" si="67"/>
        <v>0</v>
      </c>
      <c r="R847" s="30" t="str">
        <f>TEXT(Table2[[#This Row],[date]],"dd-mmm-yyyy")</f>
        <v>25-Apr-2020</v>
      </c>
    </row>
    <row r="848" spans="1:18" x14ac:dyDescent="0.25">
      <c r="A848" s="27">
        <v>43947</v>
      </c>
      <c r="B848" s="6" t="str">
        <f t="shared" si="69"/>
        <v>26 Sun</v>
      </c>
      <c r="C848" s="6" t="str">
        <f>TEXT(Table2[[#This Row],[date]],"mmm")</f>
        <v>Apr</v>
      </c>
      <c r="D848" s="30">
        <f>YEAR(Table2[[#This Row],[date]])</f>
        <v>2020</v>
      </c>
      <c r="E848" s="30">
        <v>11098</v>
      </c>
      <c r="F848" s="30">
        <v>2.9116666666667301</v>
      </c>
      <c r="G848" s="30">
        <v>7.3035299999999994</v>
      </c>
      <c r="H848" s="30">
        <v>2.9116666666667301</v>
      </c>
      <c r="I848" s="30">
        <v>1.645277777777777</v>
      </c>
      <c r="J848" s="30">
        <v>6.4869499999999993</v>
      </c>
      <c r="K848" s="30">
        <f>Table2[[#This Row],[km]]/Table2[[#This Row],[steps]]*1000*3.28084</f>
        <v>2.15910194316093</v>
      </c>
      <c r="L848" s="31">
        <f>IF(Table2[[#This Row],[km_walking]]&gt;3,Table2[[#This Row],[km_walking]]/Table2[[#This Row],[hours_walking]],"")</f>
        <v>3.9427688671281462</v>
      </c>
      <c r="M848" s="30">
        <f t="shared" si="70"/>
        <v>1</v>
      </c>
      <c r="N848" s="30">
        <f t="shared" si="66"/>
        <v>0</v>
      </c>
      <c r="O848" s="30">
        <f t="shared" si="68"/>
        <v>0</v>
      </c>
      <c r="P848" s="30">
        <f>IFERROR(IF(Table2[[#This Row],[break]]=0,0,P847+1),1)</f>
        <v>0</v>
      </c>
      <c r="Q848" s="30">
        <f t="shared" si="67"/>
        <v>0</v>
      </c>
      <c r="R848" s="30" t="str">
        <f>TEXT(Table2[[#This Row],[date]],"dd-mmm-yyyy")</f>
        <v>26-Apr-2020</v>
      </c>
    </row>
    <row r="849" spans="1:18" x14ac:dyDescent="0.25">
      <c r="A849" s="27">
        <v>43948</v>
      </c>
      <c r="B849" s="6" t="str">
        <f t="shared" si="69"/>
        <v>27 Mon</v>
      </c>
      <c r="C849" s="6" t="str">
        <f>TEXT(Table2[[#This Row],[date]],"mmm")</f>
        <v>Apr</v>
      </c>
      <c r="D849" s="30">
        <f>YEAR(Table2[[#This Row],[date]])</f>
        <v>2020</v>
      </c>
      <c r="E849" s="30">
        <v>10721</v>
      </c>
      <c r="F849" s="30">
        <v>2.4350000000000018</v>
      </c>
      <c r="G849" s="30">
        <v>7.3953199999999946</v>
      </c>
      <c r="H849" s="30">
        <v>2.4350000000000018</v>
      </c>
      <c r="I849" s="30">
        <v>1.662222222222222</v>
      </c>
      <c r="J849" s="30">
        <v>6.8208899999999959</v>
      </c>
      <c r="K849" s="30">
        <f>Table2[[#This Row],[km]]/Table2[[#This Row],[steps]]*1000*3.28084</f>
        <v>2.2631155366850093</v>
      </c>
      <c r="L849" s="31">
        <f>IF(Table2[[#This Row],[km_walking]]&gt;3,Table2[[#This Row],[km_walking]]/Table2[[#This Row],[hours_walking]],"")</f>
        <v>4.1034766042780726</v>
      </c>
      <c r="M849" s="30">
        <f t="shared" si="70"/>
        <v>1</v>
      </c>
      <c r="N849" s="30">
        <f t="shared" si="66"/>
        <v>0</v>
      </c>
      <c r="O849" s="30">
        <f t="shared" si="68"/>
        <v>0</v>
      </c>
      <c r="P849" s="30">
        <f>IFERROR(IF(Table2[[#This Row],[break]]=0,0,P848+1),1)</f>
        <v>0</v>
      </c>
      <c r="Q849" s="30">
        <f t="shared" si="67"/>
        <v>0</v>
      </c>
      <c r="R849" s="30" t="str">
        <f>TEXT(Table2[[#This Row],[date]],"dd-mmm-yyyy")</f>
        <v>27-Apr-2020</v>
      </c>
    </row>
    <row r="850" spans="1:18" x14ac:dyDescent="0.25">
      <c r="A850" s="27">
        <v>43949</v>
      </c>
      <c r="B850" s="6" t="str">
        <f t="shared" si="69"/>
        <v>28 Tue</v>
      </c>
      <c r="C850" s="6" t="str">
        <f>TEXT(Table2[[#This Row],[date]],"mmm")</f>
        <v>Apr</v>
      </c>
      <c r="D850" s="30">
        <f>YEAR(Table2[[#This Row],[date]])</f>
        <v>2020</v>
      </c>
      <c r="E850" s="30">
        <v>10354</v>
      </c>
      <c r="F850" s="30">
        <v>1.9986111111111109</v>
      </c>
      <c r="G850" s="30">
        <v>6.7765600000000017</v>
      </c>
      <c r="H850" s="30">
        <v>1.9986111111111109</v>
      </c>
      <c r="I850" s="30">
        <v>1.6661111111111111</v>
      </c>
      <c r="J850" s="30">
        <v>6.6758400000000009</v>
      </c>
      <c r="K850" s="30">
        <f>Table2[[#This Row],[km]]/Table2[[#This Row],[steps]]*1000*3.28084</f>
        <v>2.1472676367007923</v>
      </c>
      <c r="L850" s="31">
        <f>IF(Table2[[#This Row],[km_walking]]&gt;3,Table2[[#This Row],[km_walking]]/Table2[[#This Row],[hours_walking]],"")</f>
        <v>4.0068396132044022</v>
      </c>
      <c r="M850" s="30">
        <f t="shared" si="70"/>
        <v>1</v>
      </c>
      <c r="N850" s="30">
        <f t="shared" si="66"/>
        <v>0</v>
      </c>
      <c r="O850" s="30">
        <f t="shared" si="68"/>
        <v>0</v>
      </c>
      <c r="P850" s="30">
        <f>IFERROR(IF(Table2[[#This Row],[break]]=0,0,P849+1),1)</f>
        <v>0</v>
      </c>
      <c r="Q850" s="30">
        <f t="shared" si="67"/>
        <v>0</v>
      </c>
      <c r="R850" s="30" t="str">
        <f>TEXT(Table2[[#This Row],[date]],"dd-mmm-yyyy")</f>
        <v>28-Apr-2020</v>
      </c>
    </row>
    <row r="851" spans="1:18" x14ac:dyDescent="0.25">
      <c r="A851" s="27">
        <v>43950</v>
      </c>
      <c r="B851" s="6" t="str">
        <f t="shared" si="69"/>
        <v>29 Wed</v>
      </c>
      <c r="C851" s="6" t="str">
        <f>TEXT(Table2[[#This Row],[date]],"mmm")</f>
        <v>Apr</v>
      </c>
      <c r="D851" s="30">
        <f>YEAR(Table2[[#This Row],[date]])</f>
        <v>2020</v>
      </c>
      <c r="E851" s="30">
        <v>10041</v>
      </c>
      <c r="F851" s="30">
        <v>2.6722222222222851</v>
      </c>
      <c r="G851" s="30">
        <v>6.8525700000000027</v>
      </c>
      <c r="H851" s="30">
        <v>2.6722222222222851</v>
      </c>
      <c r="I851" s="30">
        <v>1.563055555555555</v>
      </c>
      <c r="J851" s="30">
        <v>6.0959300000000036</v>
      </c>
      <c r="K851" s="30">
        <f>Table2[[#This Row],[km]]/Table2[[#This Row],[steps]]*1000*3.28084</f>
        <v>2.2390385179563799</v>
      </c>
      <c r="L851" s="31">
        <f>IF(Table2[[#This Row],[km_walking]]&gt;3,Table2[[#This Row],[km_walking]]/Table2[[#This Row],[hours_walking]],"")</f>
        <v>3.9000085303003416</v>
      </c>
      <c r="M851" s="30">
        <f t="shared" si="70"/>
        <v>1</v>
      </c>
      <c r="N851" s="30">
        <f t="shared" si="66"/>
        <v>0</v>
      </c>
      <c r="O851" s="30">
        <f t="shared" si="68"/>
        <v>0</v>
      </c>
      <c r="P851" s="30">
        <f>IFERROR(IF(Table2[[#This Row],[break]]=0,0,P850+1),1)</f>
        <v>0</v>
      </c>
      <c r="Q851" s="30">
        <f t="shared" si="67"/>
        <v>0</v>
      </c>
      <c r="R851" s="30" t="str">
        <f>TEXT(Table2[[#This Row],[date]],"dd-mmm-yyyy")</f>
        <v>29-Apr-2020</v>
      </c>
    </row>
    <row r="852" spans="1:18" x14ac:dyDescent="0.25">
      <c r="A852" s="27">
        <v>43951</v>
      </c>
      <c r="B852" s="6" t="str">
        <f t="shared" si="69"/>
        <v>30 Thu</v>
      </c>
      <c r="C852" s="6" t="str">
        <f>TEXT(Table2[[#This Row],[date]],"mmm")</f>
        <v>Apr</v>
      </c>
      <c r="D852" s="30">
        <f>YEAR(Table2[[#This Row],[date]])</f>
        <v>2020</v>
      </c>
      <c r="E852" s="30">
        <v>6967</v>
      </c>
      <c r="F852" s="30">
        <v>1.2452777777777779</v>
      </c>
      <c r="G852" s="30">
        <v>5.1118600000000001</v>
      </c>
      <c r="H852" s="30">
        <v>1.2452777777777779</v>
      </c>
      <c r="I852" s="30">
        <v>1.1227777777777781</v>
      </c>
      <c r="J852" s="30">
        <v>5.0183499999999999</v>
      </c>
      <c r="K852" s="30">
        <f>Table2[[#This Row],[km]]/Table2[[#This Row],[steps]]*1000*3.28084</f>
        <v>2.4072333518587627</v>
      </c>
      <c r="L852" s="31">
        <f>IF(Table2[[#This Row],[km_walking]]&gt;3,Table2[[#This Row],[km_walking]]/Table2[[#This Row],[hours_walking]],"")</f>
        <v>4.469584364176149</v>
      </c>
      <c r="M852" s="30">
        <f t="shared" si="70"/>
        <v>0</v>
      </c>
      <c r="N852" s="30">
        <f t="shared" si="66"/>
        <v>0</v>
      </c>
      <c r="O852" s="30">
        <f t="shared" si="68"/>
        <v>0</v>
      </c>
      <c r="P852" s="30">
        <f>IFERROR(IF(Table2[[#This Row],[break]]=0,0,P851+1),1)</f>
        <v>0</v>
      </c>
      <c r="Q852" s="30">
        <f t="shared" si="67"/>
        <v>0</v>
      </c>
      <c r="R852" s="30" t="str">
        <f>TEXT(Table2[[#This Row],[date]],"dd-mmm-yyyy")</f>
        <v>30-Apr-2020</v>
      </c>
    </row>
    <row r="853" spans="1:18" x14ac:dyDescent="0.25">
      <c r="A853" s="27">
        <v>43952</v>
      </c>
      <c r="B853" s="6" t="str">
        <f t="shared" si="69"/>
        <v>01 Fri</v>
      </c>
      <c r="C853" s="6" t="str">
        <f>TEXT(Table2[[#This Row],[date]],"mmm")</f>
        <v>May</v>
      </c>
      <c r="D853" s="30">
        <f>YEAR(Table2[[#This Row],[date]])</f>
        <v>2020</v>
      </c>
      <c r="E853" s="30">
        <v>10871</v>
      </c>
      <c r="F853" s="30">
        <v>2.366944444444453</v>
      </c>
      <c r="G853" s="30">
        <v>7.3520299999999992</v>
      </c>
      <c r="H853" s="30">
        <v>2.366944444444453</v>
      </c>
      <c r="I853" s="30">
        <v>1.6669444444444439</v>
      </c>
      <c r="J853" s="30">
        <v>6.5938200000000018</v>
      </c>
      <c r="K853" s="30">
        <f>Table2[[#This Row],[km]]/Table2[[#This Row],[steps]]*1000*3.28084</f>
        <v>2.218823852929813</v>
      </c>
      <c r="L853" s="31">
        <f>IF(Table2[[#This Row],[km_walking]]&gt;3,Table2[[#This Row],[km_walking]]/Table2[[#This Row],[hours_walking]],"")</f>
        <v>3.9556327278786894</v>
      </c>
      <c r="M853" s="30">
        <f t="shared" si="70"/>
        <v>1</v>
      </c>
      <c r="N853" s="30">
        <f t="shared" si="66"/>
        <v>0</v>
      </c>
      <c r="O853" s="30">
        <f t="shared" si="68"/>
        <v>0</v>
      </c>
      <c r="P853" s="30">
        <f>IFERROR(IF(Table2[[#This Row],[break]]=0,0,P852+1),1)</f>
        <v>0</v>
      </c>
      <c r="Q853" s="30">
        <f t="shared" si="67"/>
        <v>0</v>
      </c>
      <c r="R853" s="30" t="str">
        <f>TEXT(Table2[[#This Row],[date]],"dd-mmm-yyyy")</f>
        <v>01-May-2020</v>
      </c>
    </row>
    <row r="854" spans="1:18" x14ac:dyDescent="0.25">
      <c r="A854" s="27">
        <v>43953</v>
      </c>
      <c r="B854" s="6" t="str">
        <f t="shared" si="69"/>
        <v>02 Sat</v>
      </c>
      <c r="C854" s="6" t="str">
        <f>TEXT(Table2[[#This Row],[date]],"mmm")</f>
        <v>May</v>
      </c>
      <c r="D854" s="30">
        <f>YEAR(Table2[[#This Row],[date]])</f>
        <v>2020</v>
      </c>
      <c r="E854" s="30">
        <v>10687</v>
      </c>
      <c r="F854" s="30">
        <v>2.0458333333333361</v>
      </c>
      <c r="G854" s="30">
        <v>6.8597200000000003</v>
      </c>
      <c r="H854" s="30">
        <v>2.0458333333333361</v>
      </c>
      <c r="I854" s="30">
        <v>1.666388888888888</v>
      </c>
      <c r="J854" s="30">
        <v>6.368940000000002</v>
      </c>
      <c r="K854" s="30">
        <f>Table2[[#This Row],[km]]/Table2[[#This Row],[steps]]*1000*3.28084</f>
        <v>2.105889750612894</v>
      </c>
      <c r="L854" s="31">
        <f>IF(Table2[[#This Row],[km_walking]]&gt;3,Table2[[#This Row],[km_walking]]/Table2[[#This Row],[hours_walking]],"")</f>
        <v>3.8220010001666975</v>
      </c>
      <c r="M854" s="30">
        <f t="shared" si="70"/>
        <v>1</v>
      </c>
      <c r="N854" s="30">
        <f t="shared" si="66"/>
        <v>0</v>
      </c>
      <c r="O854" s="30">
        <f t="shared" si="68"/>
        <v>0</v>
      </c>
      <c r="P854" s="30">
        <f>IFERROR(IF(Table2[[#This Row],[break]]=0,0,P853+1),1)</f>
        <v>0</v>
      </c>
      <c r="Q854" s="30">
        <f t="shared" si="67"/>
        <v>0</v>
      </c>
      <c r="R854" s="30" t="str">
        <f>TEXT(Table2[[#This Row],[date]],"dd-mmm-yyyy")</f>
        <v>02-May-2020</v>
      </c>
    </row>
    <row r="855" spans="1:18" x14ac:dyDescent="0.25">
      <c r="A855" s="27">
        <v>43954</v>
      </c>
      <c r="B855" s="6" t="str">
        <f t="shared" si="69"/>
        <v>03 Sun</v>
      </c>
      <c r="C855" s="6" t="str">
        <f>TEXT(Table2[[#This Row],[date]],"mmm")</f>
        <v>May</v>
      </c>
      <c r="D855" s="30">
        <f>YEAR(Table2[[#This Row],[date]])</f>
        <v>2020</v>
      </c>
      <c r="E855" s="30">
        <v>13701</v>
      </c>
      <c r="F855" s="30">
        <v>3.1763888888889009</v>
      </c>
      <c r="G855" s="30">
        <v>8.7554000000000016</v>
      </c>
      <c r="H855" s="30">
        <v>3.1763888888889009</v>
      </c>
      <c r="I855" s="30">
        <v>1.94</v>
      </c>
      <c r="J855" s="30">
        <v>7.5595600000000003</v>
      </c>
      <c r="K855" s="30">
        <f>Table2[[#This Row],[km]]/Table2[[#This Row],[steps]]*1000*3.28084</f>
        <v>2.0965671510108752</v>
      </c>
      <c r="L855" s="31">
        <f>IF(Table2[[#This Row],[km_walking]]&gt;3,Table2[[#This Row],[km_walking]]/Table2[[#This Row],[hours_walking]],"")</f>
        <v>3.8966804123711341</v>
      </c>
      <c r="M855" s="30">
        <f t="shared" si="70"/>
        <v>1</v>
      </c>
      <c r="N855" s="30">
        <f t="shared" si="66"/>
        <v>0</v>
      </c>
      <c r="O855" s="30">
        <f t="shared" si="68"/>
        <v>0</v>
      </c>
      <c r="P855" s="30">
        <f>IFERROR(IF(Table2[[#This Row],[break]]=0,0,P854+1),1)</f>
        <v>0</v>
      </c>
      <c r="Q855" s="30">
        <f t="shared" si="67"/>
        <v>0</v>
      </c>
      <c r="R855" s="30" t="str">
        <f>TEXT(Table2[[#This Row],[date]],"dd-mmm-yyyy")</f>
        <v>03-May-2020</v>
      </c>
    </row>
    <row r="856" spans="1:18" x14ac:dyDescent="0.25">
      <c r="A856" s="27">
        <v>43955</v>
      </c>
      <c r="B856" s="6" t="str">
        <f t="shared" si="69"/>
        <v>04 Mon</v>
      </c>
      <c r="C856" s="6" t="str">
        <f>TEXT(Table2[[#This Row],[date]],"mmm")</f>
        <v>May</v>
      </c>
      <c r="D856" s="30">
        <f>YEAR(Table2[[#This Row],[date]])</f>
        <v>2020</v>
      </c>
      <c r="E856" s="30">
        <v>12560</v>
      </c>
      <c r="F856" s="30">
        <v>2.4575</v>
      </c>
      <c r="G856" s="30">
        <v>8.8423400000000019</v>
      </c>
      <c r="H856" s="30">
        <v>2.4575</v>
      </c>
      <c r="I856" s="30">
        <v>2.06</v>
      </c>
      <c r="J856" s="30">
        <v>8.6287200000000048</v>
      </c>
      <c r="K856" s="30">
        <f>Table2[[#This Row],[km]]/Table2[[#This Row],[steps]]*1000*3.28084</f>
        <v>2.3097374813375802</v>
      </c>
      <c r="L856" s="31">
        <f>IF(Table2[[#This Row],[km_walking]]&gt;3,Table2[[#This Row],[km_walking]]/Table2[[#This Row],[hours_walking]],"")</f>
        <v>4.1886990291262158</v>
      </c>
      <c r="M856" s="30">
        <f t="shared" si="70"/>
        <v>1</v>
      </c>
      <c r="N856" s="30">
        <f t="shared" si="66"/>
        <v>0</v>
      </c>
      <c r="O856" s="30">
        <f t="shared" si="68"/>
        <v>0</v>
      </c>
      <c r="P856" s="30">
        <f>IFERROR(IF(Table2[[#This Row],[break]]=0,0,P855+1),1)</f>
        <v>0</v>
      </c>
      <c r="Q856" s="30">
        <f t="shared" si="67"/>
        <v>0</v>
      </c>
      <c r="R856" s="30" t="str">
        <f>TEXT(Table2[[#This Row],[date]],"dd-mmm-yyyy")</f>
        <v>04-May-2020</v>
      </c>
    </row>
    <row r="857" spans="1:18" x14ac:dyDescent="0.25">
      <c r="A857" s="27">
        <v>43956</v>
      </c>
      <c r="B857" s="6" t="str">
        <f t="shared" si="69"/>
        <v>05 Tue</v>
      </c>
      <c r="C857" s="6" t="str">
        <f>TEXT(Table2[[#This Row],[date]],"mmm")</f>
        <v>May</v>
      </c>
      <c r="D857" s="30">
        <f>YEAR(Table2[[#This Row],[date]])</f>
        <v>2020</v>
      </c>
      <c r="E857" s="30">
        <v>13490</v>
      </c>
      <c r="F857" s="30">
        <v>2.395555555555569</v>
      </c>
      <c r="G857" s="30">
        <v>9.1067900000000108</v>
      </c>
      <c r="H857" s="30">
        <v>2.395555555555569</v>
      </c>
      <c r="I857" s="30">
        <v>2.2597222222222331</v>
      </c>
      <c r="J857" s="30">
        <v>9.0510500000000071</v>
      </c>
      <c r="K857" s="30">
        <f>Table2[[#This Row],[km]]/Table2[[#This Row],[steps]]*1000*3.28084</f>
        <v>2.2148199335507814</v>
      </c>
      <c r="L857" s="31">
        <f>IF(Table2[[#This Row],[km_walking]]&gt;3,Table2[[#This Row],[km_walking]]/Table2[[#This Row],[hours_walking]],"")</f>
        <v>4.0053816840811152</v>
      </c>
      <c r="M857" s="30">
        <f t="shared" si="70"/>
        <v>1</v>
      </c>
      <c r="N857" s="30">
        <f t="shared" si="66"/>
        <v>0</v>
      </c>
      <c r="O857" s="30">
        <f t="shared" si="68"/>
        <v>0</v>
      </c>
      <c r="P857" s="30">
        <f>IFERROR(IF(Table2[[#This Row],[break]]=0,0,P856+1),1)</f>
        <v>0</v>
      </c>
      <c r="Q857" s="30">
        <f t="shared" si="67"/>
        <v>0</v>
      </c>
      <c r="R857" s="30" t="str">
        <f>TEXT(Table2[[#This Row],[date]],"dd-mmm-yyyy")</f>
        <v>05-May-2020</v>
      </c>
    </row>
    <row r="858" spans="1:18" x14ac:dyDescent="0.25">
      <c r="A858" s="27">
        <v>43957</v>
      </c>
      <c r="B858" s="6" t="str">
        <f t="shared" si="69"/>
        <v>06 Wed</v>
      </c>
      <c r="C858" s="6" t="str">
        <f>TEXT(Table2[[#This Row],[date]],"mmm")</f>
        <v>May</v>
      </c>
      <c r="D858" s="30">
        <f>YEAR(Table2[[#This Row],[date]])</f>
        <v>2020</v>
      </c>
      <c r="E858" s="30">
        <v>7405</v>
      </c>
      <c r="F858" s="30">
        <v>3.500555555555565</v>
      </c>
      <c r="G858" s="30">
        <v>5.06297</v>
      </c>
      <c r="H858" s="30">
        <v>3.500555555555565</v>
      </c>
      <c r="I858" s="30">
        <v>0.93583333333333329</v>
      </c>
      <c r="J858" s="30">
        <v>3.6731199999999991</v>
      </c>
      <c r="K858" s="30">
        <f>Table2[[#This Row],[km]]/Table2[[#This Row],[steps]]*1000*3.28084</f>
        <v>2.2431862923430117</v>
      </c>
      <c r="L858" s="31">
        <f>IF(Table2[[#This Row],[km_walking]]&gt;3,Table2[[#This Row],[km_walking]]/Table2[[#This Row],[hours_walking]],"")</f>
        <v>3.924972395369545</v>
      </c>
      <c r="M858" s="30">
        <f t="shared" si="70"/>
        <v>0</v>
      </c>
      <c r="N858" s="30">
        <f t="shared" si="66"/>
        <v>0</v>
      </c>
      <c r="O858" s="30">
        <f t="shared" si="68"/>
        <v>0</v>
      </c>
      <c r="P858" s="30">
        <f>IFERROR(IF(Table2[[#This Row],[break]]=0,0,P857+1),1)</f>
        <v>0</v>
      </c>
      <c r="Q858" s="30">
        <f t="shared" si="67"/>
        <v>0</v>
      </c>
      <c r="R858" s="30" t="str">
        <f>TEXT(Table2[[#This Row],[date]],"dd-mmm-yyyy")</f>
        <v>06-May-2020</v>
      </c>
    </row>
    <row r="859" spans="1:18" x14ac:dyDescent="0.25">
      <c r="A859" s="27">
        <v>43958</v>
      </c>
      <c r="B859" s="6" t="str">
        <f t="shared" si="69"/>
        <v>07 Thu</v>
      </c>
      <c r="C859" s="6" t="str">
        <f>TEXT(Table2[[#This Row],[date]],"mmm")</f>
        <v>May</v>
      </c>
      <c r="D859" s="30">
        <f>YEAR(Table2[[#This Row],[date]])</f>
        <v>2020</v>
      </c>
      <c r="E859" s="30">
        <v>3029</v>
      </c>
      <c r="F859" s="30">
        <v>1.4555555555555559</v>
      </c>
      <c r="G859" s="30">
        <v>1.9880199999999999</v>
      </c>
      <c r="H859" s="30">
        <v>1.4555555555555559</v>
      </c>
      <c r="I859" s="30">
        <v>0.17</v>
      </c>
      <c r="J859" s="30">
        <v>0.55699999999999994</v>
      </c>
      <c r="K859" s="30">
        <f>Table2[[#This Row],[km]]/Table2[[#This Row],[steps]]*1000*3.28084</f>
        <v>2.1533098503796633</v>
      </c>
      <c r="L859" s="31" t="str">
        <f>IF(Table2[[#This Row],[km_walking]]&gt;3,Table2[[#This Row],[km_walking]]/Table2[[#This Row],[hours_walking]],"")</f>
        <v/>
      </c>
      <c r="M859" s="30">
        <f t="shared" si="70"/>
        <v>0</v>
      </c>
      <c r="N859" s="30">
        <f t="shared" si="66"/>
        <v>0</v>
      </c>
      <c r="O859" s="30">
        <f t="shared" si="68"/>
        <v>0</v>
      </c>
      <c r="P859" s="30">
        <f>IFERROR(IF(Table2[[#This Row],[break]]=0,0,P858+1),1)</f>
        <v>0</v>
      </c>
      <c r="Q859" s="30">
        <f t="shared" si="67"/>
        <v>0</v>
      </c>
      <c r="R859" s="30" t="str">
        <f>TEXT(Table2[[#This Row],[date]],"dd-mmm-yyyy")</f>
        <v>07-May-2020</v>
      </c>
    </row>
    <row r="860" spans="1:18" x14ac:dyDescent="0.25">
      <c r="A860" s="27">
        <v>43959</v>
      </c>
      <c r="B860" s="6" t="str">
        <f t="shared" si="69"/>
        <v>08 Fri</v>
      </c>
      <c r="C860" s="6" t="str">
        <f>TEXT(Table2[[#This Row],[date]],"mmm")</f>
        <v>May</v>
      </c>
      <c r="D860" s="30">
        <f>YEAR(Table2[[#This Row],[date]])</f>
        <v>2020</v>
      </c>
      <c r="E860" s="30">
        <v>11558</v>
      </c>
      <c r="F860" s="30">
        <v>2.5319444444444579</v>
      </c>
      <c r="G860" s="30">
        <v>8.6390399999999907</v>
      </c>
      <c r="H860" s="30">
        <v>2.5319444444444579</v>
      </c>
      <c r="I860" s="30">
        <v>1.7547222222222221</v>
      </c>
      <c r="J860" s="30">
        <v>8.1764299999999892</v>
      </c>
      <c r="K860" s="30">
        <f>Table2[[#This Row],[km]]/Table2[[#This Row],[steps]]*1000*3.28084</f>
        <v>2.452267519778506</v>
      </c>
      <c r="L860" s="31">
        <f>IF(Table2[[#This Row],[km_walking]]&gt;3,Table2[[#This Row],[km_walking]]/Table2[[#This Row],[hours_walking]],"")</f>
        <v>4.6596719962007223</v>
      </c>
      <c r="M860" s="30">
        <f t="shared" si="70"/>
        <v>1</v>
      </c>
      <c r="N860" s="30">
        <f t="shared" si="66"/>
        <v>0</v>
      </c>
      <c r="O860" s="30">
        <f t="shared" si="68"/>
        <v>0</v>
      </c>
      <c r="P860" s="30">
        <f>IFERROR(IF(Table2[[#This Row],[break]]=0,0,P859+1),1)</f>
        <v>0</v>
      </c>
      <c r="Q860" s="30">
        <f t="shared" si="67"/>
        <v>0</v>
      </c>
      <c r="R860" s="30" t="str">
        <f>TEXT(Table2[[#This Row],[date]],"dd-mmm-yyyy")</f>
        <v>08-May-2020</v>
      </c>
    </row>
    <row r="861" spans="1:18" x14ac:dyDescent="0.25">
      <c r="A861" s="27">
        <v>43960</v>
      </c>
      <c r="B861" s="6" t="str">
        <f t="shared" si="69"/>
        <v>09 Sat</v>
      </c>
      <c r="C861" s="6" t="str">
        <f>TEXT(Table2[[#This Row],[date]],"mmm")</f>
        <v>May</v>
      </c>
      <c r="D861" s="30">
        <f>YEAR(Table2[[#This Row],[date]])</f>
        <v>2020</v>
      </c>
      <c r="E861" s="30">
        <v>7338</v>
      </c>
      <c r="F861" s="30">
        <v>2.1213888888888892</v>
      </c>
      <c r="G861" s="30">
        <v>5.6175599999999983</v>
      </c>
      <c r="H861" s="30">
        <v>2.1213888888888892</v>
      </c>
      <c r="I861" s="30">
        <v>1.020833333333333</v>
      </c>
      <c r="J861" s="30">
        <v>4.8726399999999979</v>
      </c>
      <c r="K861" s="30">
        <f>Table2[[#This Row],[km]]/Table2[[#This Row],[steps]]*1000*3.28084</f>
        <v>2.5116265399836464</v>
      </c>
      <c r="L861" s="31">
        <f>IF(Table2[[#This Row],[km_walking]]&gt;3,Table2[[#This Row],[km_walking]]/Table2[[#This Row],[hours_walking]],"")</f>
        <v>4.7731983673469385</v>
      </c>
      <c r="M861" s="30">
        <f t="shared" si="70"/>
        <v>0</v>
      </c>
      <c r="N861" s="30">
        <f t="shared" si="66"/>
        <v>0</v>
      </c>
      <c r="O861" s="30">
        <f t="shared" si="68"/>
        <v>0</v>
      </c>
      <c r="P861" s="30">
        <f>IFERROR(IF(Table2[[#This Row],[break]]=0,0,P860+1),1)</f>
        <v>0</v>
      </c>
      <c r="Q861" s="30">
        <f t="shared" si="67"/>
        <v>0</v>
      </c>
      <c r="R861" s="30" t="str">
        <f>TEXT(Table2[[#This Row],[date]],"dd-mmm-yyyy")</f>
        <v>09-May-2020</v>
      </c>
    </row>
    <row r="862" spans="1:18" x14ac:dyDescent="0.25">
      <c r="A862" s="27">
        <v>43961</v>
      </c>
      <c r="B862" s="6" t="str">
        <f t="shared" si="69"/>
        <v>10 Sun</v>
      </c>
      <c r="C862" s="6" t="str">
        <f>TEXT(Table2[[#This Row],[date]],"mmm")</f>
        <v>May</v>
      </c>
      <c r="D862" s="30">
        <f>YEAR(Table2[[#This Row],[date]])</f>
        <v>2020</v>
      </c>
      <c r="E862" s="30">
        <v>13451</v>
      </c>
      <c r="F862" s="30">
        <v>2.7850000000000419</v>
      </c>
      <c r="G862" s="30">
        <v>9.26508000000001</v>
      </c>
      <c r="H862" s="30">
        <v>2.7850000000000419</v>
      </c>
      <c r="I862" s="30">
        <v>2.0161111111111132</v>
      </c>
      <c r="J862" s="30">
        <v>8.3902700000000028</v>
      </c>
      <c r="K862" s="30">
        <f>Table2[[#This Row],[km]]/Table2[[#This Row],[steps]]*1000*3.28084</f>
        <v>2.2598502020072884</v>
      </c>
      <c r="L862" s="31">
        <f>IF(Table2[[#This Row],[km_walking]]&gt;3,Table2[[#This Row],[km_walking]]/Table2[[#This Row],[hours_walking]],"")</f>
        <v>4.1616109120969931</v>
      </c>
      <c r="M862" s="30">
        <f t="shared" si="70"/>
        <v>1</v>
      </c>
      <c r="N862" s="30">
        <f t="shared" si="66"/>
        <v>0</v>
      </c>
      <c r="O862" s="30">
        <f t="shared" si="68"/>
        <v>0</v>
      </c>
      <c r="P862" s="30">
        <f>IFERROR(IF(Table2[[#This Row],[break]]=0,0,P861+1),1)</f>
        <v>0</v>
      </c>
      <c r="Q862" s="30">
        <f t="shared" si="67"/>
        <v>0</v>
      </c>
      <c r="R862" s="30" t="str">
        <f>TEXT(Table2[[#This Row],[date]],"dd-mmm-yyyy")</f>
        <v>10-May-2020</v>
      </c>
    </row>
    <row r="863" spans="1:18" x14ac:dyDescent="0.25">
      <c r="A863" s="27">
        <v>43962</v>
      </c>
      <c r="B863" s="6" t="str">
        <f t="shared" si="69"/>
        <v>11 Mon</v>
      </c>
      <c r="C863" s="6" t="str">
        <f>TEXT(Table2[[#This Row],[date]],"mmm")</f>
        <v>May</v>
      </c>
      <c r="D863" s="30">
        <f>YEAR(Table2[[#This Row],[date]])</f>
        <v>2020</v>
      </c>
      <c r="E863" s="30">
        <v>13060</v>
      </c>
      <c r="F863" s="30">
        <v>3.0802777777778152</v>
      </c>
      <c r="G863" s="30">
        <v>9.6048200000000143</v>
      </c>
      <c r="H863" s="30">
        <v>3.0802777777778152</v>
      </c>
      <c r="I863" s="30">
        <v>1.993888888888889</v>
      </c>
      <c r="J863" s="30">
        <v>9.1699100000000158</v>
      </c>
      <c r="K863" s="30">
        <f>Table2[[#This Row],[km]]/Table2[[#This Row],[steps]]*1000*3.28084</f>
        <v>2.4128543375804017</v>
      </c>
      <c r="L863" s="31">
        <f>IF(Table2[[#This Row],[km_walking]]&gt;3,Table2[[#This Row],[km_walking]]/Table2[[#This Row],[hours_walking]],"")</f>
        <v>4.5990075229869118</v>
      </c>
      <c r="M863" s="30">
        <f t="shared" si="70"/>
        <v>1</v>
      </c>
      <c r="N863" s="30">
        <f t="shared" si="66"/>
        <v>0</v>
      </c>
      <c r="O863" s="30">
        <f t="shared" si="68"/>
        <v>0</v>
      </c>
      <c r="P863" s="30">
        <f>IFERROR(IF(Table2[[#This Row],[break]]=0,0,P862+1),1)</f>
        <v>0</v>
      </c>
      <c r="Q863" s="30">
        <f t="shared" si="67"/>
        <v>0</v>
      </c>
      <c r="R863" s="30" t="str">
        <f>TEXT(Table2[[#This Row],[date]],"dd-mmm-yyyy")</f>
        <v>11-May-2020</v>
      </c>
    </row>
    <row r="864" spans="1:18" x14ac:dyDescent="0.25">
      <c r="A864" s="27">
        <v>43963</v>
      </c>
      <c r="B864" s="6" t="str">
        <f t="shared" si="69"/>
        <v>12 Tue</v>
      </c>
      <c r="C864" s="6" t="str">
        <f>TEXT(Table2[[#This Row],[date]],"mmm")</f>
        <v>May</v>
      </c>
      <c r="D864" s="30">
        <f>YEAR(Table2[[#This Row],[date]])</f>
        <v>2020</v>
      </c>
      <c r="E864" s="30">
        <v>9332</v>
      </c>
      <c r="F864" s="30">
        <v>2.1497222222222252</v>
      </c>
      <c r="G864" s="30">
        <v>6.978729999999997</v>
      </c>
      <c r="H864" s="30">
        <v>2.1497222222222252</v>
      </c>
      <c r="I864" s="30">
        <v>1.370555555555556</v>
      </c>
      <c r="J864" s="30">
        <v>6.3059999999999947</v>
      </c>
      <c r="K864" s="30">
        <f>Table2[[#This Row],[km]]/Table2[[#This Row],[steps]]*1000*3.28084</f>
        <v>2.4535037005143585</v>
      </c>
      <c r="L864" s="31">
        <f>IF(Table2[[#This Row],[km_walking]]&gt;3,Table2[[#This Row],[km_walking]]/Table2[[#This Row],[hours_walking]],"")</f>
        <v>4.6010539116335574</v>
      </c>
      <c r="M864" s="30">
        <f t="shared" si="70"/>
        <v>0</v>
      </c>
      <c r="N864" s="30">
        <f t="shared" si="66"/>
        <v>0</v>
      </c>
      <c r="O864" s="30">
        <f t="shared" si="68"/>
        <v>0</v>
      </c>
      <c r="P864" s="30">
        <f>IFERROR(IF(Table2[[#This Row],[break]]=0,0,P863+1),1)</f>
        <v>0</v>
      </c>
      <c r="Q864" s="30">
        <f t="shared" si="67"/>
        <v>0</v>
      </c>
      <c r="R864" s="30" t="str">
        <f>TEXT(Table2[[#This Row],[date]],"dd-mmm-yyyy")</f>
        <v>12-May-2020</v>
      </c>
    </row>
    <row r="865" spans="1:18" x14ac:dyDescent="0.25">
      <c r="A865" s="27">
        <v>43964</v>
      </c>
      <c r="B865" s="6" t="str">
        <f t="shared" si="69"/>
        <v>13 Wed</v>
      </c>
      <c r="C865" s="6" t="str">
        <f>TEXT(Table2[[#This Row],[date]],"mmm")</f>
        <v>May</v>
      </c>
      <c r="D865" s="30">
        <f>YEAR(Table2[[#This Row],[date]])</f>
        <v>2020</v>
      </c>
      <c r="E865" s="30">
        <v>7241</v>
      </c>
      <c r="F865" s="30">
        <v>3.8677777777777882</v>
      </c>
      <c r="G865" s="30">
        <v>4.7380900000000006</v>
      </c>
      <c r="H865" s="30">
        <v>3.8677777777777882</v>
      </c>
      <c r="I865" s="30">
        <v>0.50583333333333336</v>
      </c>
      <c r="J865" s="30">
        <v>1.6232200000000001</v>
      </c>
      <c r="K865" s="30">
        <f>Table2[[#This Row],[km]]/Table2[[#This Row],[steps]]*1000*3.28084</f>
        <v>2.1467912160751279</v>
      </c>
      <c r="L865" s="31" t="str">
        <f>IF(Table2[[#This Row],[km_walking]]&gt;3,Table2[[#This Row],[km_walking]]/Table2[[#This Row],[hours_walking]],"")</f>
        <v/>
      </c>
      <c r="M865" s="30">
        <f t="shared" si="70"/>
        <v>0</v>
      </c>
      <c r="N865" s="30">
        <f t="shared" si="66"/>
        <v>0</v>
      </c>
      <c r="O865" s="30">
        <f t="shared" si="68"/>
        <v>0</v>
      </c>
      <c r="P865" s="30">
        <f>IFERROR(IF(Table2[[#This Row],[break]]=0,0,P864+1),1)</f>
        <v>0</v>
      </c>
      <c r="Q865" s="30">
        <f t="shared" si="67"/>
        <v>0</v>
      </c>
      <c r="R865" s="30" t="str">
        <f>TEXT(Table2[[#This Row],[date]],"dd-mmm-yyyy")</f>
        <v>13-May-2020</v>
      </c>
    </row>
    <row r="866" spans="1:18" x14ac:dyDescent="0.25">
      <c r="A866" s="27">
        <v>43965</v>
      </c>
      <c r="B866" s="6" t="str">
        <f t="shared" si="69"/>
        <v>14 Thu</v>
      </c>
      <c r="C866" s="6" t="str">
        <f>TEXT(Table2[[#This Row],[date]],"mmm")</f>
        <v>May</v>
      </c>
      <c r="D866" s="30">
        <f>YEAR(Table2[[#This Row],[date]])</f>
        <v>2020</v>
      </c>
      <c r="E866" s="30">
        <v>12709</v>
      </c>
      <c r="F866" s="30">
        <v>3.1180555555555949</v>
      </c>
      <c r="G866" s="30">
        <v>8.9725700000000064</v>
      </c>
      <c r="H866" s="30">
        <v>3.1180555555555949</v>
      </c>
      <c r="I866" s="30">
        <v>1.895555555555555</v>
      </c>
      <c r="J866" s="30">
        <v>8.1289900000000053</v>
      </c>
      <c r="K866" s="30">
        <f>Table2[[#This Row],[km]]/Table2[[#This Row],[steps]]*1000*3.28084</f>
        <v>2.3162771704146685</v>
      </c>
      <c r="L866" s="31">
        <f>IF(Table2[[#This Row],[km_walking]]&gt;3,Table2[[#This Row],[km_walking]]/Table2[[#This Row],[hours_walking]],"")</f>
        <v>4.288447245017589</v>
      </c>
      <c r="M866" s="30">
        <f t="shared" si="70"/>
        <v>1</v>
      </c>
      <c r="N866" s="30">
        <f t="shared" si="66"/>
        <v>0</v>
      </c>
      <c r="O866" s="30">
        <f t="shared" si="68"/>
        <v>0</v>
      </c>
      <c r="P866" s="30">
        <f>IFERROR(IF(Table2[[#This Row],[break]]=0,0,P865+1),1)</f>
        <v>0</v>
      </c>
      <c r="Q866" s="30">
        <f t="shared" si="67"/>
        <v>0</v>
      </c>
      <c r="R866" s="30" t="str">
        <f>TEXT(Table2[[#This Row],[date]],"dd-mmm-yyyy")</f>
        <v>14-May-2020</v>
      </c>
    </row>
    <row r="867" spans="1:18" x14ac:dyDescent="0.25">
      <c r="A867" s="27">
        <v>43966</v>
      </c>
      <c r="B867" s="6" t="str">
        <f t="shared" si="69"/>
        <v>15 Fri</v>
      </c>
      <c r="C867" s="6" t="str">
        <f>TEXT(Table2[[#This Row],[date]],"mmm")</f>
        <v>May</v>
      </c>
      <c r="D867" s="30">
        <f>YEAR(Table2[[#This Row],[date]])</f>
        <v>2020</v>
      </c>
      <c r="E867" s="30">
        <v>11864</v>
      </c>
      <c r="F867" s="30">
        <v>2.618333333333339</v>
      </c>
      <c r="G867" s="30">
        <v>8.8823000000000043</v>
      </c>
      <c r="H867" s="30">
        <v>2.618333333333339</v>
      </c>
      <c r="I867" s="30">
        <v>1.687222222222222</v>
      </c>
      <c r="J867" s="30">
        <v>8.1768799999999953</v>
      </c>
      <c r="K867" s="30">
        <f>Table2[[#This Row],[km]]/Table2[[#This Row],[steps]]*1000*3.28084</f>
        <v>2.4562883624409992</v>
      </c>
      <c r="L867" s="31">
        <f>IF(Table2[[#This Row],[km_walking]]&gt;3,Table2[[#This Row],[km_walking]]/Table2[[#This Row],[hours_walking]],"")</f>
        <v>4.8463562726374692</v>
      </c>
      <c r="M867" s="30">
        <f t="shared" si="70"/>
        <v>1</v>
      </c>
      <c r="N867" s="30">
        <f t="shared" si="66"/>
        <v>0</v>
      </c>
      <c r="O867" s="30">
        <f t="shared" si="68"/>
        <v>0</v>
      </c>
      <c r="P867" s="30">
        <f>IFERROR(IF(Table2[[#This Row],[break]]=0,0,P866+1),1)</f>
        <v>0</v>
      </c>
      <c r="Q867" s="30">
        <f t="shared" si="67"/>
        <v>0</v>
      </c>
      <c r="R867" s="30" t="str">
        <f>TEXT(Table2[[#This Row],[date]],"dd-mmm-yyyy")</f>
        <v>15-May-2020</v>
      </c>
    </row>
    <row r="868" spans="1:18" x14ac:dyDescent="0.25">
      <c r="A868" s="27">
        <v>43967</v>
      </c>
      <c r="B868" s="6" t="str">
        <f t="shared" si="69"/>
        <v>16 Sat</v>
      </c>
      <c r="C868" s="6" t="str">
        <f>TEXT(Table2[[#This Row],[date]],"mmm")</f>
        <v>May</v>
      </c>
      <c r="D868" s="30">
        <f>YEAR(Table2[[#This Row],[date]])</f>
        <v>2020</v>
      </c>
      <c r="E868" s="30">
        <v>1815</v>
      </c>
      <c r="F868" s="30">
        <v>1.1238888888888889</v>
      </c>
      <c r="G868" s="30">
        <v>1.1973</v>
      </c>
      <c r="H868" s="30">
        <v>1.1238888888888889</v>
      </c>
      <c r="I868" s="30">
        <v>0.22027777777777779</v>
      </c>
      <c r="J868" s="30">
        <v>0.70034000000000007</v>
      </c>
      <c r="K868" s="30">
        <f>Table2[[#This Row],[km]]/Table2[[#This Row],[steps]]*1000*3.28084</f>
        <v>2.1642698247933887</v>
      </c>
      <c r="L868" s="31" t="str">
        <f>IF(Table2[[#This Row],[km_walking]]&gt;3,Table2[[#This Row],[km_walking]]/Table2[[#This Row],[hours_walking]],"")</f>
        <v/>
      </c>
      <c r="M868" s="30">
        <f t="shared" si="70"/>
        <v>0</v>
      </c>
      <c r="N868" s="30">
        <f t="shared" si="66"/>
        <v>0</v>
      </c>
      <c r="O868" s="30">
        <f t="shared" si="68"/>
        <v>1</v>
      </c>
      <c r="P868" s="30">
        <f>IFERROR(IF(Table2[[#This Row],[break]]=0,0,P867+1),1)</f>
        <v>1</v>
      </c>
      <c r="Q868" s="30">
        <f t="shared" si="67"/>
        <v>0</v>
      </c>
      <c r="R868" s="30" t="str">
        <f>TEXT(Table2[[#This Row],[date]],"dd-mmm-yyyy")</f>
        <v>16-May-2020</v>
      </c>
    </row>
    <row r="869" spans="1:18" x14ac:dyDescent="0.25">
      <c r="A869" s="27">
        <v>43968</v>
      </c>
      <c r="B869" s="6" t="str">
        <f t="shared" si="69"/>
        <v>17 Sun</v>
      </c>
      <c r="C869" s="6" t="str">
        <f>TEXT(Table2[[#This Row],[date]],"mmm")</f>
        <v>May</v>
      </c>
      <c r="D869" s="30">
        <f>YEAR(Table2[[#This Row],[date]])</f>
        <v>2020</v>
      </c>
      <c r="E869" s="30">
        <v>771</v>
      </c>
      <c r="F869" s="30">
        <v>0.86083333333333323</v>
      </c>
      <c r="G869" s="30">
        <v>0.47039999999999998</v>
      </c>
      <c r="H869" s="30">
        <v>0.86083333333333323</v>
      </c>
      <c r="I869" s="30">
        <v>1.8888888888888889E-2</v>
      </c>
      <c r="J869" s="30">
        <v>8.2519999999999996E-2</v>
      </c>
      <c r="K869" s="30">
        <f>Table2[[#This Row],[km]]/Table2[[#This Row],[steps]]*1000*3.28084</f>
        <v>2.0016953774319064</v>
      </c>
      <c r="L869" s="31" t="str">
        <f>IF(Table2[[#This Row],[km_walking]]&gt;3,Table2[[#This Row],[km_walking]]/Table2[[#This Row],[hours_walking]],"")</f>
        <v/>
      </c>
      <c r="M869" s="30">
        <f t="shared" si="70"/>
        <v>0</v>
      </c>
      <c r="N869" s="30">
        <f t="shared" si="66"/>
        <v>0</v>
      </c>
      <c r="O869" s="30">
        <f t="shared" si="68"/>
        <v>1</v>
      </c>
      <c r="P869" s="30">
        <f>IFERROR(IF(Table2[[#This Row],[break]]=0,0,P868+1),1)</f>
        <v>2</v>
      </c>
      <c r="Q869" s="30">
        <f t="shared" si="67"/>
        <v>0</v>
      </c>
      <c r="R869" s="30" t="str">
        <f>TEXT(Table2[[#This Row],[date]],"dd-mmm-yyyy")</f>
        <v>17-May-2020</v>
      </c>
    </row>
    <row r="870" spans="1:18" x14ac:dyDescent="0.25">
      <c r="A870" s="27">
        <v>43969</v>
      </c>
      <c r="B870" s="6" t="str">
        <f t="shared" si="69"/>
        <v>18 Mon</v>
      </c>
      <c r="C870" s="6" t="str">
        <f>TEXT(Table2[[#This Row],[date]],"mmm")</f>
        <v>May</v>
      </c>
      <c r="D870" s="30">
        <f>YEAR(Table2[[#This Row],[date]])</f>
        <v>2020</v>
      </c>
      <c r="E870" s="30">
        <v>1187</v>
      </c>
      <c r="F870" s="30">
        <v>1.2313888888888891</v>
      </c>
      <c r="G870" s="30">
        <v>0.74292000000000002</v>
      </c>
      <c r="H870" s="30">
        <v>1.2313888888888891</v>
      </c>
      <c r="I870" s="30">
        <v>1.472222222222222E-2</v>
      </c>
      <c r="J870" s="30">
        <v>0.1103</v>
      </c>
      <c r="K870" s="30">
        <f>Table2[[#This Row],[km]]/Table2[[#This Row],[steps]]*1000*3.28084</f>
        <v>2.0534133553496212</v>
      </c>
      <c r="L870" s="31" t="str">
        <f>IF(Table2[[#This Row],[km_walking]]&gt;3,Table2[[#This Row],[km_walking]]/Table2[[#This Row],[hours_walking]],"")</f>
        <v/>
      </c>
      <c r="M870" s="30">
        <f t="shared" si="70"/>
        <v>0</v>
      </c>
      <c r="N870" s="30">
        <f t="shared" si="66"/>
        <v>0</v>
      </c>
      <c r="O870" s="30">
        <f t="shared" si="68"/>
        <v>1</v>
      </c>
      <c r="P870" s="30">
        <f>IFERROR(IF(Table2[[#This Row],[break]]=0,0,P869+1),1)</f>
        <v>3</v>
      </c>
      <c r="Q870" s="30">
        <f t="shared" si="67"/>
        <v>1</v>
      </c>
      <c r="R870" s="30" t="str">
        <f>TEXT(Table2[[#This Row],[date]],"dd-mmm-yyyy")</f>
        <v>18-May-2020</v>
      </c>
    </row>
    <row r="871" spans="1:18" x14ac:dyDescent="0.25">
      <c r="A871" s="27">
        <v>43970</v>
      </c>
      <c r="B871" s="6" t="str">
        <f t="shared" si="69"/>
        <v>19 Tue</v>
      </c>
      <c r="C871" s="6" t="str">
        <f>TEXT(Table2[[#This Row],[date]],"mmm")</f>
        <v>May</v>
      </c>
      <c r="D871" s="30">
        <f>YEAR(Table2[[#This Row],[date]])</f>
        <v>2020</v>
      </c>
      <c r="E871" s="30">
        <v>1620</v>
      </c>
      <c r="F871" s="30">
        <v>1.280833333333333</v>
      </c>
      <c r="G871" s="30">
        <v>1.07117</v>
      </c>
      <c r="H871" s="30">
        <v>1.280833333333333</v>
      </c>
      <c r="I871" s="30">
        <v>2.388888888888888E-2</v>
      </c>
      <c r="J871" s="30">
        <v>0.13316</v>
      </c>
      <c r="K871" s="30">
        <f>Table2[[#This Row],[km]]/Table2[[#This Row],[steps]]*1000*3.28084</f>
        <v>2.1693440634567902</v>
      </c>
      <c r="L871" s="31" t="str">
        <f>IF(Table2[[#This Row],[km_walking]]&gt;3,Table2[[#This Row],[km_walking]]/Table2[[#This Row],[hours_walking]],"")</f>
        <v/>
      </c>
      <c r="M871" s="30">
        <f t="shared" si="70"/>
        <v>0</v>
      </c>
      <c r="N871" s="30">
        <f t="shared" si="66"/>
        <v>0</v>
      </c>
      <c r="O871" s="30">
        <f t="shared" si="68"/>
        <v>1</v>
      </c>
      <c r="P871" s="30">
        <f>IFERROR(IF(Table2[[#This Row],[break]]=0,0,P870+1),1)</f>
        <v>4</v>
      </c>
      <c r="Q871" s="30">
        <f t="shared" si="67"/>
        <v>1</v>
      </c>
      <c r="R871" s="30" t="str">
        <f>TEXT(Table2[[#This Row],[date]],"dd-mmm-yyyy")</f>
        <v>19-May-2020</v>
      </c>
    </row>
    <row r="872" spans="1:18" x14ac:dyDescent="0.25">
      <c r="A872" s="27">
        <v>43971</v>
      </c>
      <c r="B872" s="6" t="str">
        <f t="shared" si="69"/>
        <v>20 Wed</v>
      </c>
      <c r="C872" s="6" t="str">
        <f>TEXT(Table2[[#This Row],[date]],"mmm")</f>
        <v>May</v>
      </c>
      <c r="D872" s="30">
        <f>YEAR(Table2[[#This Row],[date]])</f>
        <v>2020</v>
      </c>
      <c r="E872" s="30">
        <v>1394</v>
      </c>
      <c r="F872" s="30">
        <v>0.98416666666666652</v>
      </c>
      <c r="G872" s="30">
        <v>0.90485000000000004</v>
      </c>
      <c r="H872" s="30">
        <v>1.035277777777778</v>
      </c>
      <c r="I872" s="30">
        <v>2.3333333333333331E-2</v>
      </c>
      <c r="J872" s="30">
        <v>0.12942999999999999</v>
      </c>
      <c r="K872" s="30">
        <f>Table2[[#This Row],[km]]/Table2[[#This Row],[steps]]*1000*3.28084</f>
        <v>2.1296040703012915</v>
      </c>
      <c r="L872" s="31" t="str">
        <f>IF(Table2[[#This Row],[km_walking]]&gt;3,Table2[[#This Row],[km_walking]]/Table2[[#This Row],[hours_walking]],"")</f>
        <v/>
      </c>
      <c r="M872" s="30">
        <f t="shared" si="70"/>
        <v>0</v>
      </c>
      <c r="N872" s="30">
        <f t="shared" si="66"/>
        <v>0</v>
      </c>
      <c r="O872" s="30">
        <f t="shared" si="68"/>
        <v>1</v>
      </c>
      <c r="P872" s="30">
        <f>IFERROR(IF(Table2[[#This Row],[break]]=0,0,P871+1),1)</f>
        <v>5</v>
      </c>
      <c r="Q872" s="30">
        <f t="shared" si="67"/>
        <v>1</v>
      </c>
      <c r="R872" s="30" t="str">
        <f>TEXT(Table2[[#This Row],[date]],"dd-mmm-yyyy")</f>
        <v>20-May-2020</v>
      </c>
    </row>
    <row r="873" spans="1:18" x14ac:dyDescent="0.25">
      <c r="A873" s="27">
        <v>43972</v>
      </c>
      <c r="B873" s="6" t="str">
        <f t="shared" si="69"/>
        <v>21 Thu</v>
      </c>
      <c r="C873" s="6" t="str">
        <f>TEXT(Table2[[#This Row],[date]],"mmm")</f>
        <v>May</v>
      </c>
      <c r="D873" s="30">
        <f>YEAR(Table2[[#This Row],[date]])</f>
        <v>2020</v>
      </c>
      <c r="E873" s="30">
        <v>8671</v>
      </c>
      <c r="F873" s="30">
        <v>2.0099999999999998</v>
      </c>
      <c r="G873" s="30">
        <v>7.3598899999999983</v>
      </c>
      <c r="H873" s="30">
        <v>2.0099999999999998</v>
      </c>
      <c r="I873" s="30">
        <v>1.0763888888888891</v>
      </c>
      <c r="J873" s="30">
        <v>6.430819999999998</v>
      </c>
      <c r="K873" s="30">
        <f>Table2[[#This Row],[km]]/Table2[[#This Row],[steps]]*1000*3.28084</f>
        <v>2.7847562573636249</v>
      </c>
      <c r="L873" s="31">
        <f>IF(Table2[[#This Row],[km_walking]]&gt;3,Table2[[#This Row],[km_walking]]/Table2[[#This Row],[hours_walking]],"")</f>
        <v>5.9744392258064485</v>
      </c>
      <c r="M873" s="30">
        <f t="shared" si="70"/>
        <v>0</v>
      </c>
      <c r="N873" s="30">
        <f t="shared" si="66"/>
        <v>0</v>
      </c>
      <c r="O873" s="30">
        <f t="shared" si="68"/>
        <v>0</v>
      </c>
      <c r="P873" s="30">
        <f>IFERROR(IF(Table2[[#This Row],[break]]=0,0,P872+1),1)</f>
        <v>0</v>
      </c>
      <c r="Q873" s="30">
        <f t="shared" si="67"/>
        <v>1</v>
      </c>
      <c r="R873" s="30" t="str">
        <f>TEXT(Table2[[#This Row],[date]],"dd-mmm-yyyy")</f>
        <v>21-May-2020</v>
      </c>
    </row>
    <row r="874" spans="1:18" x14ac:dyDescent="0.25">
      <c r="A874" s="27">
        <v>43973</v>
      </c>
      <c r="B874" s="6" t="str">
        <f t="shared" si="69"/>
        <v>22 Fri</v>
      </c>
      <c r="C874" s="6" t="str">
        <f>TEXT(Table2[[#This Row],[date]],"mmm")</f>
        <v>May</v>
      </c>
      <c r="D874" s="30">
        <f>YEAR(Table2[[#This Row],[date]])</f>
        <v>2020</v>
      </c>
      <c r="E874" s="30">
        <v>10802</v>
      </c>
      <c r="F874" s="30">
        <v>2.845833333333335</v>
      </c>
      <c r="G874" s="30">
        <v>9.1055200000000038</v>
      </c>
      <c r="H874" s="30">
        <v>2.845833333333335</v>
      </c>
      <c r="I874" s="30">
        <v>1.286388888888889</v>
      </c>
      <c r="J874" s="30">
        <v>7.2123500000000007</v>
      </c>
      <c r="K874" s="30">
        <f>Table2[[#This Row],[km]]/Table2[[#This Row],[steps]]*1000*3.28084</f>
        <v>2.7655762115163869</v>
      </c>
      <c r="L874" s="31">
        <f>IF(Table2[[#This Row],[km_walking]]&gt;3,Table2[[#This Row],[km_walking]]/Table2[[#This Row],[hours_walking]],"")</f>
        <v>5.6066637875188947</v>
      </c>
      <c r="M874" s="30">
        <f t="shared" si="70"/>
        <v>1</v>
      </c>
      <c r="N874" s="30">
        <f t="shared" si="66"/>
        <v>0</v>
      </c>
      <c r="O874" s="30">
        <f t="shared" si="68"/>
        <v>0</v>
      </c>
      <c r="P874" s="30">
        <f>IFERROR(IF(Table2[[#This Row],[break]]=0,0,P873+1),1)</f>
        <v>0</v>
      </c>
      <c r="Q874" s="30">
        <f t="shared" si="67"/>
        <v>1</v>
      </c>
      <c r="R874" s="30" t="str">
        <f>TEXT(Table2[[#This Row],[date]],"dd-mmm-yyyy")</f>
        <v>22-May-2020</v>
      </c>
    </row>
    <row r="875" spans="1:18" x14ac:dyDescent="0.25">
      <c r="A875" s="27">
        <v>43974</v>
      </c>
      <c r="B875" s="6" t="str">
        <f t="shared" si="69"/>
        <v>23 Sat</v>
      </c>
      <c r="C875" s="6" t="str">
        <f>TEXT(Table2[[#This Row],[date]],"mmm")</f>
        <v>May</v>
      </c>
      <c r="D875" s="30">
        <f>YEAR(Table2[[#This Row],[date]])</f>
        <v>2020</v>
      </c>
      <c r="E875" s="30">
        <v>6416</v>
      </c>
      <c r="F875" s="30">
        <v>1.7755555555555551</v>
      </c>
      <c r="G875" s="30">
        <v>4.1233799999999983</v>
      </c>
      <c r="H875" s="30">
        <v>1.7755555555555551</v>
      </c>
      <c r="I875" s="30">
        <v>0.94749999999999956</v>
      </c>
      <c r="J875" s="30">
        <v>3.1130399999999998</v>
      </c>
      <c r="K875" s="30">
        <f>Table2[[#This Row],[km]]/Table2[[#This Row],[steps]]*1000*3.28084</f>
        <v>2.1085021881546124</v>
      </c>
      <c r="L875" s="31">
        <f>IF(Table2[[#This Row],[km_walking]]&gt;3,Table2[[#This Row],[km_walking]]/Table2[[#This Row],[hours_walking]],"")</f>
        <v>3.2855303430079168</v>
      </c>
      <c r="M875" s="30">
        <f t="shared" si="70"/>
        <v>0</v>
      </c>
      <c r="N875" s="30">
        <f t="shared" si="66"/>
        <v>0</v>
      </c>
      <c r="O875" s="30">
        <f t="shared" si="68"/>
        <v>0</v>
      </c>
      <c r="P875" s="30">
        <f>IFERROR(IF(Table2[[#This Row],[break]]=0,0,P874+1),1)</f>
        <v>0</v>
      </c>
      <c r="Q875" s="30">
        <f t="shared" si="67"/>
        <v>0</v>
      </c>
      <c r="R875" s="30" t="str">
        <f>TEXT(Table2[[#This Row],[date]],"dd-mmm-yyyy")</f>
        <v>23-May-2020</v>
      </c>
    </row>
    <row r="876" spans="1:18" x14ac:dyDescent="0.25">
      <c r="A876" s="27">
        <v>43975</v>
      </c>
      <c r="B876" s="6" t="str">
        <f t="shared" si="69"/>
        <v>24 Sun</v>
      </c>
      <c r="C876" s="6" t="str">
        <f>TEXT(Table2[[#This Row],[date]],"mmm")</f>
        <v>May</v>
      </c>
      <c r="D876" s="30">
        <f>YEAR(Table2[[#This Row],[date]])</f>
        <v>2020</v>
      </c>
      <c r="E876" s="30">
        <v>10240</v>
      </c>
      <c r="F876" s="30">
        <v>2.2519444444444439</v>
      </c>
      <c r="G876" s="30">
        <v>8.6908399999999979</v>
      </c>
      <c r="H876" s="30">
        <v>2.2519444444444439</v>
      </c>
      <c r="I876" s="30">
        <v>1.383055555555555</v>
      </c>
      <c r="J876" s="30">
        <v>8.0060399999999987</v>
      </c>
      <c r="K876" s="30">
        <f>Table2[[#This Row],[km]]/Table2[[#This Row],[steps]]*1000*3.28084</f>
        <v>2.7844976079687491</v>
      </c>
      <c r="L876" s="31">
        <f>IF(Table2[[#This Row],[km_walking]]&gt;3,Table2[[#This Row],[km_walking]]/Table2[[#This Row],[hours_walking]],"")</f>
        <v>5.7886611769431626</v>
      </c>
      <c r="M876" s="30">
        <f t="shared" si="70"/>
        <v>1</v>
      </c>
      <c r="N876" s="30">
        <f t="shared" si="66"/>
        <v>0</v>
      </c>
      <c r="O876" s="30">
        <f t="shared" si="68"/>
        <v>0</v>
      </c>
      <c r="P876" s="30">
        <f>IFERROR(IF(Table2[[#This Row],[break]]=0,0,P875+1),1)</f>
        <v>0</v>
      </c>
      <c r="Q876" s="30">
        <f t="shared" si="67"/>
        <v>1</v>
      </c>
      <c r="R876" s="30" t="str">
        <f>TEXT(Table2[[#This Row],[date]],"dd-mmm-yyyy")</f>
        <v>24-May-2020</v>
      </c>
    </row>
    <row r="877" spans="1:18" x14ac:dyDescent="0.25">
      <c r="A877" s="27">
        <v>43976</v>
      </c>
      <c r="B877" s="6" t="str">
        <f t="shared" si="69"/>
        <v>25 Mon</v>
      </c>
      <c r="C877" s="6" t="str">
        <f>TEXT(Table2[[#This Row],[date]],"mmm")</f>
        <v>May</v>
      </c>
      <c r="D877" s="30">
        <f>YEAR(Table2[[#This Row],[date]])</f>
        <v>2020</v>
      </c>
      <c r="E877" s="30">
        <v>3869</v>
      </c>
      <c r="F877" s="30">
        <v>0.95027777777777778</v>
      </c>
      <c r="G877" s="30">
        <v>3.0941999999999998</v>
      </c>
      <c r="H877" s="30">
        <v>0.95027777777777778</v>
      </c>
      <c r="I877" s="30">
        <v>0.49083333333333329</v>
      </c>
      <c r="J877" s="30">
        <v>2.30104</v>
      </c>
      <c r="K877" s="30">
        <f>Table2[[#This Row],[km]]/Table2[[#This Row],[steps]]*1000*3.28084</f>
        <v>2.6238240186094597</v>
      </c>
      <c r="L877" s="31" t="str">
        <f>IF(Table2[[#This Row],[km_walking]]&gt;3,Table2[[#This Row],[km_walking]]/Table2[[#This Row],[hours_walking]],"")</f>
        <v/>
      </c>
      <c r="M877" s="30">
        <f t="shared" si="70"/>
        <v>0</v>
      </c>
      <c r="N877" s="30">
        <f t="shared" si="66"/>
        <v>0</v>
      </c>
      <c r="O877" s="30">
        <f t="shared" si="68"/>
        <v>0</v>
      </c>
      <c r="P877" s="30">
        <f>IFERROR(IF(Table2[[#This Row],[break]]=0,0,P876+1),1)</f>
        <v>0</v>
      </c>
      <c r="Q877" s="30">
        <f t="shared" si="67"/>
        <v>0</v>
      </c>
      <c r="R877" s="30" t="str">
        <f>TEXT(Table2[[#This Row],[date]],"dd-mmm-yyyy")</f>
        <v>25-May-2020</v>
      </c>
    </row>
    <row r="878" spans="1:18" x14ac:dyDescent="0.25">
      <c r="A878" s="27">
        <v>43977</v>
      </c>
      <c r="B878" s="6" t="str">
        <f t="shared" si="69"/>
        <v>26 Tue</v>
      </c>
      <c r="C878" s="6" t="str">
        <f>TEXT(Table2[[#This Row],[date]],"mmm")</f>
        <v>May</v>
      </c>
      <c r="D878" s="30">
        <f>YEAR(Table2[[#This Row],[date]])</f>
        <v>2020</v>
      </c>
      <c r="E878" s="30">
        <v>3348</v>
      </c>
      <c r="F878" s="30">
        <v>1.5733333333333339</v>
      </c>
      <c r="G878" s="30">
        <v>2.2135500000000001</v>
      </c>
      <c r="H878" s="30">
        <v>1.5733333333333339</v>
      </c>
      <c r="I878" s="30">
        <v>1.305555555555556E-2</v>
      </c>
      <c r="J878" s="30">
        <v>6.2289999999999998E-2</v>
      </c>
      <c r="K878" s="30">
        <f>Table2[[#This Row],[km]]/Table2[[#This Row],[steps]]*1000*3.28084</f>
        <v>2.1691467688172041</v>
      </c>
      <c r="L878" s="31" t="str">
        <f>IF(Table2[[#This Row],[km_walking]]&gt;3,Table2[[#This Row],[km_walking]]/Table2[[#This Row],[hours_walking]],"")</f>
        <v/>
      </c>
      <c r="M878" s="30">
        <f t="shared" si="70"/>
        <v>0</v>
      </c>
      <c r="N878" s="30">
        <f t="shared" si="66"/>
        <v>0</v>
      </c>
      <c r="O878" s="30">
        <f t="shared" si="68"/>
        <v>0</v>
      </c>
      <c r="P878" s="30">
        <f>IFERROR(IF(Table2[[#This Row],[break]]=0,0,P877+1),1)</f>
        <v>0</v>
      </c>
      <c r="Q878" s="30">
        <f t="shared" si="67"/>
        <v>0</v>
      </c>
      <c r="R878" s="30" t="str">
        <f>TEXT(Table2[[#This Row],[date]],"dd-mmm-yyyy")</f>
        <v>26-May-2020</v>
      </c>
    </row>
    <row r="879" spans="1:18" x14ac:dyDescent="0.25">
      <c r="A879" s="27">
        <v>43978</v>
      </c>
      <c r="B879" s="6" t="str">
        <f t="shared" si="69"/>
        <v>27 Wed</v>
      </c>
      <c r="C879" s="6" t="str">
        <f>TEXT(Table2[[#This Row],[date]],"mmm")</f>
        <v>May</v>
      </c>
      <c r="D879" s="30">
        <f>YEAR(Table2[[#This Row],[date]])</f>
        <v>2020</v>
      </c>
      <c r="E879" s="30">
        <v>6722</v>
      </c>
      <c r="F879" s="30">
        <v>1.580555555555555</v>
      </c>
      <c r="G879" s="30">
        <v>5.4878899999999984</v>
      </c>
      <c r="H879" s="30">
        <v>1.580555555555555</v>
      </c>
      <c r="I879" s="30">
        <v>0.99583333333333324</v>
      </c>
      <c r="J879" s="30">
        <v>5.1756199999999977</v>
      </c>
      <c r="K879" s="30">
        <f>Table2[[#This Row],[km]]/Table2[[#This Row],[steps]]*1000*3.28084</f>
        <v>2.6785017892889011</v>
      </c>
      <c r="L879" s="31">
        <f>IF(Table2[[#This Row],[km_walking]]&gt;3,Table2[[#This Row],[km_walking]]/Table2[[#This Row],[hours_walking]],"")</f>
        <v>5.1972753138075296</v>
      </c>
      <c r="M879" s="30">
        <f t="shared" si="70"/>
        <v>0</v>
      </c>
      <c r="N879" s="30">
        <f t="shared" si="66"/>
        <v>0</v>
      </c>
      <c r="O879" s="30">
        <f t="shared" si="68"/>
        <v>0</v>
      </c>
      <c r="P879" s="30">
        <f>IFERROR(IF(Table2[[#This Row],[break]]=0,0,P878+1),1)</f>
        <v>0</v>
      </c>
      <c r="Q879" s="30">
        <f t="shared" si="67"/>
        <v>1</v>
      </c>
      <c r="R879" s="30" t="str">
        <f>TEXT(Table2[[#This Row],[date]],"dd-mmm-yyyy")</f>
        <v>27-May-2020</v>
      </c>
    </row>
    <row r="880" spans="1:18" x14ac:dyDescent="0.25">
      <c r="A880" s="27">
        <v>43979</v>
      </c>
      <c r="B880" s="6" t="str">
        <f t="shared" si="69"/>
        <v>28 Thu</v>
      </c>
      <c r="C880" s="6" t="str">
        <f>TEXT(Table2[[#This Row],[date]],"mmm")</f>
        <v>May</v>
      </c>
      <c r="D880" s="30">
        <f>YEAR(Table2[[#This Row],[date]])</f>
        <v>2020</v>
      </c>
      <c r="E880" s="30">
        <v>1545</v>
      </c>
      <c r="F880" s="30">
        <v>0.72499999999999976</v>
      </c>
      <c r="G880" s="30">
        <v>1.0279499999999999</v>
      </c>
      <c r="H880" s="30">
        <v>0.72499999999999976</v>
      </c>
      <c r="I880" s="30">
        <v>3.3888888888888878E-2</v>
      </c>
      <c r="J880" s="30">
        <v>0.114</v>
      </c>
      <c r="K880" s="30">
        <f>Table2[[#This Row],[km]]/Table2[[#This Row],[steps]]*1000*3.28084</f>
        <v>2.1828734485436891</v>
      </c>
      <c r="L880" s="31" t="str">
        <f>IF(Table2[[#This Row],[km_walking]]&gt;3,Table2[[#This Row],[km_walking]]/Table2[[#This Row],[hours_walking]],"")</f>
        <v/>
      </c>
      <c r="M880" s="30">
        <f t="shared" si="70"/>
        <v>0</v>
      </c>
      <c r="N880" s="30">
        <f t="shared" si="66"/>
        <v>0</v>
      </c>
      <c r="O880" s="30">
        <f t="shared" si="68"/>
        <v>1</v>
      </c>
      <c r="P880" s="30">
        <f>IFERROR(IF(Table2[[#This Row],[break]]=0,0,P879+1),1)</f>
        <v>1</v>
      </c>
      <c r="Q880" s="30">
        <f t="shared" si="67"/>
        <v>0</v>
      </c>
      <c r="R880" s="30" t="str">
        <f>TEXT(Table2[[#This Row],[date]],"dd-mmm-yyyy")</f>
        <v>28-May-2020</v>
      </c>
    </row>
    <row r="881" spans="1:18" x14ac:dyDescent="0.25">
      <c r="A881" s="27">
        <v>43980</v>
      </c>
      <c r="B881" s="6" t="str">
        <f t="shared" si="69"/>
        <v>29 Fri</v>
      </c>
      <c r="C881" s="6" t="str">
        <f>TEXT(Table2[[#This Row],[date]],"mmm")</f>
        <v>May</v>
      </c>
      <c r="D881" s="30">
        <f>YEAR(Table2[[#This Row],[date]])</f>
        <v>2020</v>
      </c>
      <c r="E881" s="30">
        <v>8344</v>
      </c>
      <c r="F881" s="30">
        <v>1.7155555555555559</v>
      </c>
      <c r="G881" s="30">
        <v>6.0101300000000011</v>
      </c>
      <c r="H881" s="30">
        <v>1.7155555555555559</v>
      </c>
      <c r="I881" s="30">
        <v>1.305555555555556</v>
      </c>
      <c r="J881" s="30">
        <v>5.6823000000000006</v>
      </c>
      <c r="K881" s="30">
        <f>Table2[[#This Row],[km]]/Table2[[#This Row],[steps]]*1000*3.28084</f>
        <v>2.3631681338926178</v>
      </c>
      <c r="L881" s="31">
        <f>IF(Table2[[#This Row],[km_walking]]&gt;3,Table2[[#This Row],[km_walking]]/Table2[[#This Row],[hours_walking]],"")</f>
        <v>4.3523999999999985</v>
      </c>
      <c r="M881" s="30">
        <f t="shared" si="70"/>
        <v>0</v>
      </c>
      <c r="N881" s="30">
        <f t="shared" si="66"/>
        <v>0</v>
      </c>
      <c r="O881" s="30">
        <f t="shared" si="68"/>
        <v>0</v>
      </c>
      <c r="P881" s="30">
        <f>IFERROR(IF(Table2[[#This Row],[break]]=0,0,P880+1),1)</f>
        <v>0</v>
      </c>
      <c r="Q881" s="30">
        <f t="shared" si="67"/>
        <v>0</v>
      </c>
      <c r="R881" s="30" t="str">
        <f>TEXT(Table2[[#This Row],[date]],"dd-mmm-yyyy")</f>
        <v>29-May-2020</v>
      </c>
    </row>
    <row r="882" spans="1:18" x14ac:dyDescent="0.25">
      <c r="A882" s="27">
        <v>43981</v>
      </c>
      <c r="B882" s="6" t="str">
        <f t="shared" si="69"/>
        <v>30 Sat</v>
      </c>
      <c r="C882" s="6" t="str">
        <f>TEXT(Table2[[#This Row],[date]],"mmm")</f>
        <v>May</v>
      </c>
      <c r="D882" s="30">
        <f>YEAR(Table2[[#This Row],[date]])</f>
        <v>2020</v>
      </c>
      <c r="E882" s="30">
        <v>5349</v>
      </c>
      <c r="F882" s="30">
        <v>1.368888888888889</v>
      </c>
      <c r="G882" s="30">
        <v>3.6353300000000002</v>
      </c>
      <c r="H882" s="30">
        <v>1.368888888888889</v>
      </c>
      <c r="I882" s="30">
        <v>0.80138888888888871</v>
      </c>
      <c r="J882" s="30">
        <v>3.12574</v>
      </c>
      <c r="K882" s="30">
        <f>Table2[[#This Row],[km]]/Table2[[#This Row],[steps]]*1000*3.28084</f>
        <v>2.2297506220228085</v>
      </c>
      <c r="L882" s="31">
        <f>IF(Table2[[#This Row],[km_walking]]&gt;3,Table2[[#This Row],[km_walking]]/Table2[[#This Row],[hours_walking]],"")</f>
        <v>3.9004034662045068</v>
      </c>
      <c r="M882" s="30">
        <f t="shared" si="70"/>
        <v>0</v>
      </c>
      <c r="N882" s="30">
        <f t="shared" si="66"/>
        <v>0</v>
      </c>
      <c r="O882" s="30">
        <f t="shared" si="68"/>
        <v>0</v>
      </c>
      <c r="P882" s="30">
        <f>IFERROR(IF(Table2[[#This Row],[break]]=0,0,P881+1),1)</f>
        <v>0</v>
      </c>
      <c r="Q882" s="30">
        <f t="shared" si="67"/>
        <v>0</v>
      </c>
      <c r="R882" s="30" t="str">
        <f>TEXT(Table2[[#This Row],[date]],"dd-mmm-yyyy")</f>
        <v>30-May-2020</v>
      </c>
    </row>
    <row r="883" spans="1:18" x14ac:dyDescent="0.25">
      <c r="A883" s="27">
        <v>43982</v>
      </c>
      <c r="B883" s="6" t="str">
        <f t="shared" si="69"/>
        <v>31 Sun</v>
      </c>
      <c r="C883" s="6" t="str">
        <f>TEXT(Table2[[#This Row],[date]],"mmm")</f>
        <v>May</v>
      </c>
      <c r="D883" s="30">
        <f>YEAR(Table2[[#This Row],[date]])</f>
        <v>2020</v>
      </c>
      <c r="E883" s="30">
        <v>7108</v>
      </c>
      <c r="F883" s="30">
        <v>2.4491666666666658</v>
      </c>
      <c r="G883" s="30">
        <v>5.383519999999999</v>
      </c>
      <c r="H883" s="30">
        <v>2.4491666666666658</v>
      </c>
      <c r="I883" s="30">
        <v>0.71444444444444422</v>
      </c>
      <c r="J883" s="30">
        <v>3.4100899999999998</v>
      </c>
      <c r="K883" s="30">
        <f>Table2[[#This Row],[km]]/Table2[[#This Row],[steps]]*1000*3.28084</f>
        <v>2.4848716596510969</v>
      </c>
      <c r="L883" s="31">
        <f>IF(Table2[[#This Row],[km_walking]]&gt;3,Table2[[#This Row],[km_walking]]/Table2[[#This Row],[hours_walking]],"")</f>
        <v>4.7730653188180421</v>
      </c>
      <c r="M883" s="30">
        <f t="shared" si="70"/>
        <v>0</v>
      </c>
      <c r="N883" s="30">
        <f t="shared" si="66"/>
        <v>0</v>
      </c>
      <c r="O883" s="30">
        <f t="shared" si="68"/>
        <v>0</v>
      </c>
      <c r="P883" s="30">
        <f>IFERROR(IF(Table2[[#This Row],[break]]=0,0,P882+1),1)</f>
        <v>0</v>
      </c>
      <c r="Q883" s="30">
        <f t="shared" si="67"/>
        <v>0</v>
      </c>
      <c r="R883" s="30" t="str">
        <f>TEXT(Table2[[#This Row],[date]],"dd-mmm-yyyy")</f>
        <v>31-May-2020</v>
      </c>
    </row>
    <row r="884" spans="1:18" x14ac:dyDescent="0.25">
      <c r="A884" s="27">
        <v>43983</v>
      </c>
      <c r="B884" s="6" t="str">
        <f t="shared" si="69"/>
        <v>01 Mon</v>
      </c>
      <c r="C884" s="6" t="str">
        <f>TEXT(Table2[[#This Row],[date]],"mmm")</f>
        <v>Jun</v>
      </c>
      <c r="D884" s="30">
        <f>YEAR(Table2[[#This Row],[date]])</f>
        <v>2020</v>
      </c>
      <c r="E884" s="30">
        <v>6126</v>
      </c>
      <c r="F884" s="30">
        <v>1.385</v>
      </c>
      <c r="G884" s="30">
        <v>5.4187200000000031</v>
      </c>
      <c r="H884" s="30">
        <v>1.385</v>
      </c>
      <c r="I884" s="30">
        <v>0.92388888888888887</v>
      </c>
      <c r="J884" s="30">
        <v>5.2856400000000017</v>
      </c>
      <c r="K884" s="30">
        <f>Table2[[#This Row],[km]]/Table2[[#This Row],[steps]]*1000*3.28084</f>
        <v>2.9020491878550456</v>
      </c>
      <c r="L884" s="31">
        <f>IF(Table2[[#This Row],[km_walking]]&gt;3,Table2[[#This Row],[km_walking]]/Table2[[#This Row],[hours_walking]],"")</f>
        <v>5.721077570655444</v>
      </c>
      <c r="M884" s="30">
        <f t="shared" si="70"/>
        <v>0</v>
      </c>
      <c r="N884" s="30">
        <f t="shared" si="66"/>
        <v>0</v>
      </c>
      <c r="O884" s="30">
        <f t="shared" si="68"/>
        <v>0</v>
      </c>
      <c r="P884" s="30">
        <f>IFERROR(IF(Table2[[#This Row],[break]]=0,0,P883+1),1)</f>
        <v>0</v>
      </c>
      <c r="Q884" s="30">
        <f t="shared" si="67"/>
        <v>1</v>
      </c>
      <c r="R884" s="30" t="str">
        <f>TEXT(Table2[[#This Row],[date]],"dd-mmm-yyyy")</f>
        <v>01-Jun-2020</v>
      </c>
    </row>
    <row r="885" spans="1:18" x14ac:dyDescent="0.25">
      <c r="A885" s="27">
        <v>43984</v>
      </c>
      <c r="B885" s="6" t="str">
        <f t="shared" si="69"/>
        <v>02 Tue</v>
      </c>
      <c r="C885" s="6" t="str">
        <f>TEXT(Table2[[#This Row],[date]],"mmm")</f>
        <v>Jun</v>
      </c>
      <c r="D885" s="30">
        <f>YEAR(Table2[[#This Row],[date]])</f>
        <v>2020</v>
      </c>
      <c r="E885" s="30">
        <v>12378</v>
      </c>
      <c r="F885" s="30">
        <v>3.551111111111132</v>
      </c>
      <c r="G885" s="30">
        <v>9.9208300000000005</v>
      </c>
      <c r="H885" s="30">
        <v>3.551111111111132</v>
      </c>
      <c r="I885" s="30">
        <v>1.410555555555556</v>
      </c>
      <c r="J885" s="30">
        <v>7.8645699999999978</v>
      </c>
      <c r="K885" s="30">
        <f>Table2[[#This Row],[km]]/Table2[[#This Row],[steps]]*1000*3.28084</f>
        <v>2.6295569475844238</v>
      </c>
      <c r="L885" s="31">
        <f>IF(Table2[[#This Row],[km_walking]]&gt;3,Table2[[#This Row],[km_walking]]/Table2[[#This Row],[hours_walking]],"")</f>
        <v>5.5755124064592323</v>
      </c>
      <c r="M885" s="30">
        <f t="shared" si="70"/>
        <v>1</v>
      </c>
      <c r="N885" s="30">
        <f t="shared" si="66"/>
        <v>0</v>
      </c>
      <c r="O885" s="30">
        <f t="shared" si="68"/>
        <v>0</v>
      </c>
      <c r="P885" s="30">
        <f>IFERROR(IF(Table2[[#This Row],[break]]=0,0,P884+1),1)</f>
        <v>0</v>
      </c>
      <c r="Q885" s="30">
        <f t="shared" si="67"/>
        <v>1</v>
      </c>
      <c r="R885" s="30" t="str">
        <f>TEXT(Table2[[#This Row],[date]],"dd-mmm-yyyy")</f>
        <v>02-Jun-2020</v>
      </c>
    </row>
    <row r="886" spans="1:18" x14ac:dyDescent="0.25">
      <c r="A886" s="27">
        <v>43985</v>
      </c>
      <c r="B886" s="6" t="str">
        <f t="shared" si="69"/>
        <v>03 Wed</v>
      </c>
      <c r="C886" s="6" t="str">
        <f>TEXT(Table2[[#This Row],[date]],"mmm")</f>
        <v>Jun</v>
      </c>
      <c r="D886" s="30">
        <f>YEAR(Table2[[#This Row],[date]])</f>
        <v>2020</v>
      </c>
      <c r="E886" s="30">
        <v>7460</v>
      </c>
      <c r="F886" s="30">
        <v>1.3811111111111121</v>
      </c>
      <c r="G886" s="30">
        <v>6.540659999999999</v>
      </c>
      <c r="H886" s="30">
        <v>1.3811111111111121</v>
      </c>
      <c r="I886" s="30">
        <v>1.2280555555555559</v>
      </c>
      <c r="J886" s="30">
        <v>6.4272299999999998</v>
      </c>
      <c r="K886" s="30">
        <f>Table2[[#This Row],[km]]/Table2[[#This Row],[steps]]*1000*3.28084</f>
        <v>2.8765226480428949</v>
      </c>
      <c r="L886" s="31">
        <f>IF(Table2[[#This Row],[km_walking]]&gt;3,Table2[[#This Row],[km_walking]]/Table2[[#This Row],[hours_walking]],"")</f>
        <v>5.2336638769509145</v>
      </c>
      <c r="M886" s="30">
        <f t="shared" si="70"/>
        <v>0</v>
      </c>
      <c r="N886" s="30">
        <f t="shared" si="66"/>
        <v>0</v>
      </c>
      <c r="O886" s="30">
        <f t="shared" si="68"/>
        <v>0</v>
      </c>
      <c r="P886" s="30">
        <f>IFERROR(IF(Table2[[#This Row],[break]]=0,0,P885+1),1)</f>
        <v>0</v>
      </c>
      <c r="Q886" s="30">
        <f t="shared" si="67"/>
        <v>1</v>
      </c>
      <c r="R886" s="30" t="str">
        <f>TEXT(Table2[[#This Row],[date]],"dd-mmm-yyyy")</f>
        <v>03-Jun-2020</v>
      </c>
    </row>
    <row r="887" spans="1:18" x14ac:dyDescent="0.25">
      <c r="A887" s="27">
        <v>43986</v>
      </c>
      <c r="B887" s="6" t="str">
        <f t="shared" si="69"/>
        <v>04 Thu</v>
      </c>
      <c r="C887" s="6" t="str">
        <f>TEXT(Table2[[#This Row],[date]],"mmm")</f>
        <v>Jun</v>
      </c>
      <c r="D887" s="30">
        <f>YEAR(Table2[[#This Row],[date]])</f>
        <v>2020</v>
      </c>
      <c r="E887" s="30">
        <v>1157</v>
      </c>
      <c r="F887" s="30">
        <v>0.81361111111111117</v>
      </c>
      <c r="G887" s="30">
        <v>0.78844000000000003</v>
      </c>
      <c r="H887" s="30">
        <v>0.81361111111111117</v>
      </c>
      <c r="I887" s="30">
        <v>2.2777777777777779E-2</v>
      </c>
      <c r="J887" s="30">
        <v>7.6690000000000008E-2</v>
      </c>
      <c r="K887" s="30">
        <f>Table2[[#This Row],[km]]/Table2[[#This Row],[steps]]*1000*3.28084</f>
        <v>2.2357350817631807</v>
      </c>
      <c r="L887" s="31" t="str">
        <f>IF(Table2[[#This Row],[km_walking]]&gt;3,Table2[[#This Row],[km_walking]]/Table2[[#This Row],[hours_walking]],"")</f>
        <v/>
      </c>
      <c r="M887" s="30">
        <f t="shared" si="70"/>
        <v>0</v>
      </c>
      <c r="N887" s="30">
        <f t="shared" si="66"/>
        <v>0</v>
      </c>
      <c r="O887" s="30">
        <f t="shared" si="68"/>
        <v>1</v>
      </c>
      <c r="P887" s="30">
        <f>IFERROR(IF(Table2[[#This Row],[break]]=0,0,P886+1),1)</f>
        <v>1</v>
      </c>
      <c r="Q887" s="30">
        <f t="shared" si="67"/>
        <v>0</v>
      </c>
      <c r="R887" s="30" t="str">
        <f>TEXT(Table2[[#This Row],[date]],"dd-mmm-yyyy")</f>
        <v>04-Jun-2020</v>
      </c>
    </row>
    <row r="888" spans="1:18" x14ac:dyDescent="0.25">
      <c r="A888" s="27">
        <v>43987</v>
      </c>
      <c r="B888" s="6" t="str">
        <f t="shared" si="69"/>
        <v>05 Fri</v>
      </c>
      <c r="C888" s="6" t="str">
        <f>TEXT(Table2[[#This Row],[date]],"mmm")</f>
        <v>Jun</v>
      </c>
      <c r="D888" s="30">
        <f>YEAR(Table2[[#This Row],[date]])</f>
        <v>2020</v>
      </c>
      <c r="E888" s="30">
        <v>9511</v>
      </c>
      <c r="F888" s="30">
        <v>1.88611111111111</v>
      </c>
      <c r="G888" s="30">
        <v>8.1163200000000035</v>
      </c>
      <c r="H888" s="30">
        <v>1.8852777777777769</v>
      </c>
      <c r="I888" s="30">
        <v>1.2577777777777781</v>
      </c>
      <c r="J888" s="30">
        <v>7.5764900000000024</v>
      </c>
      <c r="K888" s="30">
        <f>Table2[[#This Row],[km]]/Table2[[#This Row],[steps]]*1000*3.28084</f>
        <v>2.7997421205761763</v>
      </c>
      <c r="L888" s="31">
        <f>IF(Table2[[#This Row],[km_walking]]&gt;3,Table2[[#This Row],[km_walking]]/Table2[[#This Row],[hours_walking]],"")</f>
        <v>6.0237111307420497</v>
      </c>
      <c r="M888" s="30">
        <f t="shared" si="70"/>
        <v>0</v>
      </c>
      <c r="N888" s="30">
        <f t="shared" si="66"/>
        <v>0</v>
      </c>
      <c r="O888" s="30">
        <f t="shared" si="68"/>
        <v>0</v>
      </c>
      <c r="P888" s="30">
        <f>IFERROR(IF(Table2[[#This Row],[break]]=0,0,P887+1),1)</f>
        <v>0</v>
      </c>
      <c r="Q888" s="30">
        <f t="shared" si="67"/>
        <v>1</v>
      </c>
      <c r="R888" s="30" t="str">
        <f>TEXT(Table2[[#This Row],[date]],"dd-mmm-yyyy")</f>
        <v>05-Jun-2020</v>
      </c>
    </row>
    <row r="889" spans="1:18" x14ac:dyDescent="0.25">
      <c r="A889" s="27">
        <v>43988</v>
      </c>
      <c r="B889" s="6" t="str">
        <f t="shared" si="69"/>
        <v>06 Sat</v>
      </c>
      <c r="C889" s="6" t="str">
        <f>TEXT(Table2[[#This Row],[date]],"mmm")</f>
        <v>Jun</v>
      </c>
      <c r="D889" s="30">
        <f>YEAR(Table2[[#This Row],[date]])</f>
        <v>2020</v>
      </c>
      <c r="E889" s="30">
        <v>9733</v>
      </c>
      <c r="F889" s="30">
        <v>2.794722222222223</v>
      </c>
      <c r="G889" s="30">
        <v>7.9479299999999968</v>
      </c>
      <c r="H889" s="30">
        <v>2.794722222222223</v>
      </c>
      <c r="I889" s="30">
        <v>1.008055555555555</v>
      </c>
      <c r="J889" s="30">
        <v>5.8901299999999974</v>
      </c>
      <c r="K889" s="30">
        <f>Table2[[#This Row],[km]]/Table2[[#This Row],[steps]]*1000*3.28084</f>
        <v>2.6791212022192528</v>
      </c>
      <c r="L889" s="31">
        <f>IF(Table2[[#This Row],[km_walking]]&gt;3,Table2[[#This Row],[km_walking]]/Table2[[#This Row],[hours_walking]],"")</f>
        <v>5.8430608983190968</v>
      </c>
      <c r="M889" s="30">
        <f t="shared" si="70"/>
        <v>0</v>
      </c>
      <c r="N889" s="30">
        <f t="shared" si="66"/>
        <v>0</v>
      </c>
      <c r="O889" s="30">
        <f t="shared" si="68"/>
        <v>0</v>
      </c>
      <c r="P889" s="30">
        <f>IFERROR(IF(Table2[[#This Row],[break]]=0,0,P888+1),1)</f>
        <v>0</v>
      </c>
      <c r="Q889" s="30">
        <f t="shared" si="67"/>
        <v>1</v>
      </c>
      <c r="R889" s="30" t="str">
        <f>TEXT(Table2[[#This Row],[date]],"dd-mmm-yyyy")</f>
        <v>06-Jun-2020</v>
      </c>
    </row>
    <row r="890" spans="1:18" x14ac:dyDescent="0.25">
      <c r="A890" s="27">
        <v>43989</v>
      </c>
      <c r="B890" s="6" t="str">
        <f t="shared" si="69"/>
        <v>07 Sun</v>
      </c>
      <c r="C890" s="6" t="str">
        <f>TEXT(Table2[[#This Row],[date]],"mmm")</f>
        <v>Jun</v>
      </c>
      <c r="D890" s="30">
        <f>YEAR(Table2[[#This Row],[date]])</f>
        <v>2020</v>
      </c>
      <c r="E890" s="30">
        <v>12576</v>
      </c>
      <c r="F890" s="30">
        <v>2.7625000000000002</v>
      </c>
      <c r="G890" s="30">
        <v>9.2968100000000007</v>
      </c>
      <c r="H890" s="30">
        <v>2.7625000000000002</v>
      </c>
      <c r="I890" s="30">
        <v>1.4125000000000001</v>
      </c>
      <c r="J890" s="30">
        <v>7.0711199999999987</v>
      </c>
      <c r="K890" s="30">
        <f>Table2[[#This Row],[km]]/Table2[[#This Row],[steps]]*1000*3.28084</f>
        <v>2.4253614917620867</v>
      </c>
      <c r="L890" s="31">
        <f>IF(Table2[[#This Row],[km_walking]]&gt;3,Table2[[#This Row],[km_walking]]/Table2[[#This Row],[hours_walking]],"")</f>
        <v>5.0061026548672558</v>
      </c>
      <c r="M890" s="30">
        <f t="shared" si="70"/>
        <v>1</v>
      </c>
      <c r="N890" s="30">
        <f t="shared" si="66"/>
        <v>0</v>
      </c>
      <c r="O890" s="30">
        <f t="shared" si="68"/>
        <v>0</v>
      </c>
      <c r="P890" s="30">
        <f>IFERROR(IF(Table2[[#This Row],[break]]=0,0,P889+1),1)</f>
        <v>0</v>
      </c>
      <c r="Q890" s="30">
        <f t="shared" si="67"/>
        <v>1</v>
      </c>
      <c r="R890" s="30" t="str">
        <f>TEXT(Table2[[#This Row],[date]],"dd-mmm-yyyy")</f>
        <v>07-Jun-2020</v>
      </c>
    </row>
    <row r="891" spans="1:18" x14ac:dyDescent="0.25">
      <c r="A891" s="27">
        <v>43990</v>
      </c>
      <c r="B891" s="6" t="str">
        <f t="shared" si="69"/>
        <v>08 Mon</v>
      </c>
      <c r="C891" s="6" t="str">
        <f>TEXT(Table2[[#This Row],[date]],"mmm")</f>
        <v>Jun</v>
      </c>
      <c r="D891" s="30">
        <f>YEAR(Table2[[#This Row],[date]])</f>
        <v>2020</v>
      </c>
      <c r="E891" s="30">
        <v>11694</v>
      </c>
      <c r="F891" s="30">
        <v>3.3147222222222501</v>
      </c>
      <c r="G891" s="30">
        <v>8.8366500000000094</v>
      </c>
      <c r="H891" s="30">
        <v>3.3147222222222501</v>
      </c>
      <c r="I891" s="30">
        <v>1.369166666666666</v>
      </c>
      <c r="J891" s="30">
        <v>7.0693300000000026</v>
      </c>
      <c r="K891" s="30">
        <f>Table2[[#This Row],[km]]/Table2[[#This Row],[steps]]*1000*3.28084</f>
        <v>2.4791888819907668</v>
      </c>
      <c r="L891" s="31">
        <f>IF(Table2[[#This Row],[km_walking]]&gt;3,Table2[[#This Row],[km_walking]]/Table2[[#This Row],[hours_walking]],"")</f>
        <v>5.1632355447352447</v>
      </c>
      <c r="M891" s="30">
        <f t="shared" si="70"/>
        <v>1</v>
      </c>
      <c r="N891" s="30">
        <f t="shared" si="66"/>
        <v>0</v>
      </c>
      <c r="O891" s="30">
        <f t="shared" si="68"/>
        <v>0</v>
      </c>
      <c r="P891" s="30">
        <f>IFERROR(IF(Table2[[#This Row],[break]]=0,0,P890+1),1)</f>
        <v>0</v>
      </c>
      <c r="Q891" s="30">
        <f t="shared" si="67"/>
        <v>1</v>
      </c>
      <c r="R891" s="30" t="str">
        <f>TEXT(Table2[[#This Row],[date]],"dd-mmm-yyyy")</f>
        <v>08-Jun-2020</v>
      </c>
    </row>
    <row r="892" spans="1:18" x14ac:dyDescent="0.25">
      <c r="A892" s="27">
        <v>43991</v>
      </c>
      <c r="B892" s="6" t="str">
        <f t="shared" si="69"/>
        <v>09 Tue</v>
      </c>
      <c r="C892" s="6" t="str">
        <f>TEXT(Table2[[#This Row],[date]],"mmm")</f>
        <v>Jun</v>
      </c>
      <c r="D892" s="30">
        <f>YEAR(Table2[[#This Row],[date]])</f>
        <v>2020</v>
      </c>
      <c r="E892" s="30">
        <v>11647</v>
      </c>
      <c r="F892" s="30">
        <v>2.519444444444443</v>
      </c>
      <c r="G892" s="30">
        <v>8.1404700000000041</v>
      </c>
      <c r="H892" s="30">
        <v>2.519444444444443</v>
      </c>
      <c r="I892" s="30">
        <v>1.6861111111111109</v>
      </c>
      <c r="J892" s="30">
        <v>7.595800000000005</v>
      </c>
      <c r="K892" s="30">
        <f>Table2[[#This Row],[km]]/Table2[[#This Row],[steps]]*1000*3.28084</f>
        <v>2.2930865969605918</v>
      </c>
      <c r="L892" s="31">
        <f>IF(Table2[[#This Row],[km_walking]]&gt;3,Table2[[#This Row],[km_walking]]/Table2[[#This Row],[hours_walking]],"")</f>
        <v>4.5049225700164781</v>
      </c>
      <c r="M892" s="30">
        <f t="shared" si="70"/>
        <v>1</v>
      </c>
      <c r="N892" s="30">
        <f t="shared" si="66"/>
        <v>0</v>
      </c>
      <c r="O892" s="30">
        <f t="shared" si="68"/>
        <v>0</v>
      </c>
      <c r="P892" s="30">
        <f>IFERROR(IF(Table2[[#This Row],[break]]=0,0,P891+1),1)</f>
        <v>0</v>
      </c>
      <c r="Q892" s="30">
        <f t="shared" si="67"/>
        <v>0</v>
      </c>
      <c r="R892" s="30" t="str">
        <f>TEXT(Table2[[#This Row],[date]],"dd-mmm-yyyy")</f>
        <v>09-Jun-2020</v>
      </c>
    </row>
    <row r="893" spans="1:18" x14ac:dyDescent="0.25">
      <c r="A893" s="27">
        <v>43992</v>
      </c>
      <c r="B893" s="6" t="str">
        <f t="shared" si="69"/>
        <v>10 Wed</v>
      </c>
      <c r="C893" s="6" t="str">
        <f>TEXT(Table2[[#This Row],[date]],"mmm")</f>
        <v>Jun</v>
      </c>
      <c r="D893" s="30">
        <f>YEAR(Table2[[#This Row],[date]])</f>
        <v>2020</v>
      </c>
      <c r="E893" s="30">
        <v>1135</v>
      </c>
      <c r="F893" s="30">
        <v>0.62388888888888894</v>
      </c>
      <c r="G893" s="30">
        <v>0.74293000000000009</v>
      </c>
      <c r="H893" s="30">
        <v>0.62388888888888894</v>
      </c>
      <c r="I893" s="30">
        <v>1.666666666666667E-2</v>
      </c>
      <c r="J893" s="30">
        <v>9.146E-2</v>
      </c>
      <c r="K893" s="30">
        <f>Table2[[#This Row],[km]]/Table2[[#This Row],[steps]]*1000*3.28084</f>
        <v>2.1475193490748903</v>
      </c>
      <c r="L893" s="31" t="str">
        <f>IF(Table2[[#This Row],[km_walking]]&gt;3,Table2[[#This Row],[km_walking]]/Table2[[#This Row],[hours_walking]],"")</f>
        <v/>
      </c>
      <c r="M893" s="30">
        <f t="shared" si="70"/>
        <v>0</v>
      </c>
      <c r="N893" s="30">
        <f t="shared" si="66"/>
        <v>0</v>
      </c>
      <c r="O893" s="30">
        <f t="shared" si="68"/>
        <v>1</v>
      </c>
      <c r="P893" s="30">
        <f>IFERROR(IF(Table2[[#This Row],[break]]=0,0,P892+1),1)</f>
        <v>1</v>
      </c>
      <c r="Q893" s="30">
        <f t="shared" si="67"/>
        <v>1</v>
      </c>
      <c r="R893" s="30" t="str">
        <f>TEXT(Table2[[#This Row],[date]],"dd-mmm-yyyy")</f>
        <v>10-Jun-2020</v>
      </c>
    </row>
    <row r="894" spans="1:18" x14ac:dyDescent="0.25">
      <c r="A894" s="27">
        <v>43993</v>
      </c>
      <c r="B894" s="6" t="str">
        <f t="shared" si="69"/>
        <v>11 Thu</v>
      </c>
      <c r="C894" s="6" t="str">
        <f>TEXT(Table2[[#This Row],[date]],"mmm")</f>
        <v>Jun</v>
      </c>
      <c r="D894" s="30">
        <f>YEAR(Table2[[#This Row],[date]])</f>
        <v>2020</v>
      </c>
      <c r="E894" s="30">
        <v>662</v>
      </c>
      <c r="F894" s="30">
        <v>0.72611111111111115</v>
      </c>
      <c r="G894" s="30">
        <v>0.41810000000000003</v>
      </c>
      <c r="H894" s="30">
        <v>0.72611111111111115</v>
      </c>
      <c r="I894" s="30">
        <v>4.8055555555555553E-2</v>
      </c>
      <c r="J894" s="30">
        <v>0.1406</v>
      </c>
      <c r="K894" s="30">
        <f>Table2[[#This Row],[km]]/Table2[[#This Row],[steps]]*1000*3.28084</f>
        <v>2.0720833897280966</v>
      </c>
      <c r="L894" s="31" t="str">
        <f>IF(Table2[[#This Row],[km_walking]]&gt;3,Table2[[#This Row],[km_walking]]/Table2[[#This Row],[hours_walking]],"")</f>
        <v/>
      </c>
      <c r="M894" s="30">
        <f t="shared" si="70"/>
        <v>0</v>
      </c>
      <c r="N894" s="30">
        <f t="shared" si="66"/>
        <v>0</v>
      </c>
      <c r="O894" s="30">
        <f t="shared" si="68"/>
        <v>1</v>
      </c>
      <c r="P894" s="30">
        <f>IFERROR(IF(Table2[[#This Row],[break]]=0,0,P893+1),1)</f>
        <v>2</v>
      </c>
      <c r="Q894" s="30">
        <f t="shared" si="67"/>
        <v>0</v>
      </c>
      <c r="R894" s="30" t="str">
        <f>TEXT(Table2[[#This Row],[date]],"dd-mmm-yyyy")</f>
        <v>11-Jun-2020</v>
      </c>
    </row>
    <row r="895" spans="1:18" x14ac:dyDescent="0.25">
      <c r="A895" s="27">
        <v>43994</v>
      </c>
      <c r="B895" s="6" t="str">
        <f t="shared" si="69"/>
        <v>12 Fri</v>
      </c>
      <c r="C895" s="6" t="str">
        <f>TEXT(Table2[[#This Row],[date]],"mmm")</f>
        <v>Jun</v>
      </c>
      <c r="D895" s="30">
        <f>YEAR(Table2[[#This Row],[date]])</f>
        <v>2020</v>
      </c>
      <c r="E895" s="30">
        <v>7005</v>
      </c>
      <c r="F895" s="30">
        <v>1.7575000000000001</v>
      </c>
      <c r="G895" s="30">
        <v>5.7384699999999986</v>
      </c>
      <c r="H895" s="30">
        <v>1.7575000000000001</v>
      </c>
      <c r="I895" s="30">
        <v>0.92694444444444435</v>
      </c>
      <c r="J895" s="30">
        <v>5.2272399999999992</v>
      </c>
      <c r="K895" s="30">
        <f>Table2[[#This Row],[km]]/Table2[[#This Row],[steps]]*1000*3.28084</f>
        <v>2.6876519507209133</v>
      </c>
      <c r="L895" s="31">
        <f>IF(Table2[[#This Row],[km_walking]]&gt;3,Table2[[#This Row],[km_walking]]/Table2[[#This Row],[hours_walking]],"")</f>
        <v>5.6392160623314354</v>
      </c>
      <c r="M895" s="30">
        <f t="shared" si="70"/>
        <v>0</v>
      </c>
      <c r="N895" s="30">
        <f t="shared" si="66"/>
        <v>0</v>
      </c>
      <c r="O895" s="30">
        <f t="shared" si="68"/>
        <v>0</v>
      </c>
      <c r="P895" s="30">
        <f>IFERROR(IF(Table2[[#This Row],[break]]=0,0,P894+1),1)</f>
        <v>0</v>
      </c>
      <c r="Q895" s="30">
        <f t="shared" si="67"/>
        <v>1</v>
      </c>
      <c r="R895" s="30" t="str">
        <f>TEXT(Table2[[#This Row],[date]],"dd-mmm-yyyy")</f>
        <v>12-Jun-2020</v>
      </c>
    </row>
    <row r="896" spans="1:18" x14ac:dyDescent="0.25">
      <c r="A896" s="27">
        <v>43995</v>
      </c>
      <c r="B896" s="6" t="str">
        <f t="shared" si="69"/>
        <v>13 Sat</v>
      </c>
      <c r="C896" s="6" t="str">
        <f>TEXT(Table2[[#This Row],[date]],"mmm")</f>
        <v>Jun</v>
      </c>
      <c r="D896" s="30">
        <f>YEAR(Table2[[#This Row],[date]])</f>
        <v>2020</v>
      </c>
      <c r="E896" s="30">
        <v>10166</v>
      </c>
      <c r="F896" s="30">
        <v>3.1288888888889379</v>
      </c>
      <c r="G896" s="30">
        <v>8.2629800000000078</v>
      </c>
      <c r="H896" s="30">
        <v>3.184166666666723</v>
      </c>
      <c r="I896" s="30">
        <v>1.4769444444444431</v>
      </c>
      <c r="J896" s="30">
        <v>7.4257100000000058</v>
      </c>
      <c r="K896" s="30">
        <f>Table2[[#This Row],[km]]/Table2[[#This Row],[steps]]*1000*3.28084</f>
        <v>2.6666845665158392</v>
      </c>
      <c r="L896" s="31">
        <f>IF(Table2[[#This Row],[km_walking]]&gt;3,Table2[[#This Row],[km_walking]]/Table2[[#This Row],[hours_walking]],"")</f>
        <v>5.0277517397028486</v>
      </c>
      <c r="M896" s="30">
        <f t="shared" si="70"/>
        <v>1</v>
      </c>
      <c r="N896" s="30">
        <f t="shared" si="66"/>
        <v>0</v>
      </c>
      <c r="O896" s="30">
        <f t="shared" si="68"/>
        <v>0</v>
      </c>
      <c r="P896" s="30">
        <f>IFERROR(IF(Table2[[#This Row],[break]]=0,0,P895+1),1)</f>
        <v>0</v>
      </c>
      <c r="Q896" s="30">
        <f t="shared" si="67"/>
        <v>1</v>
      </c>
      <c r="R896" s="30" t="str">
        <f>TEXT(Table2[[#This Row],[date]],"dd-mmm-yyyy")</f>
        <v>13-Jun-2020</v>
      </c>
    </row>
    <row r="897" spans="1:18" x14ac:dyDescent="0.25">
      <c r="A897" s="27">
        <v>43996</v>
      </c>
      <c r="B897" s="6" t="str">
        <f t="shared" si="69"/>
        <v>14 Sun</v>
      </c>
      <c r="C897" s="6" t="str">
        <f>TEXT(Table2[[#This Row],[date]],"mmm")</f>
        <v>Jun</v>
      </c>
      <c r="D897" s="30">
        <f>YEAR(Table2[[#This Row],[date]])</f>
        <v>2020</v>
      </c>
      <c r="E897" s="30">
        <v>12276</v>
      </c>
      <c r="F897" s="30">
        <v>2.4402777777778102</v>
      </c>
      <c r="G897" s="30">
        <v>9.960030000000005</v>
      </c>
      <c r="H897" s="30">
        <v>2.4402777777778102</v>
      </c>
      <c r="I897" s="30">
        <v>1.7955555555555549</v>
      </c>
      <c r="J897" s="30">
        <v>9.5986300000000035</v>
      </c>
      <c r="K897" s="30">
        <f>Table2[[#This Row],[km]]/Table2[[#This Row],[steps]]*1000*3.28084</f>
        <v>2.6618821134897375</v>
      </c>
      <c r="L897" s="31">
        <f>IF(Table2[[#This Row],[km_walking]]&gt;3,Table2[[#This Row],[km_walking]]/Table2[[#This Row],[hours_walking]],"")</f>
        <v>5.3457716584158455</v>
      </c>
      <c r="M897" s="30">
        <f t="shared" si="70"/>
        <v>1</v>
      </c>
      <c r="N897" s="30">
        <f t="shared" si="66"/>
        <v>0</v>
      </c>
      <c r="O897" s="30">
        <f t="shared" si="68"/>
        <v>0</v>
      </c>
      <c r="P897" s="30">
        <f>IFERROR(IF(Table2[[#This Row],[break]]=0,0,P896+1),1)</f>
        <v>0</v>
      </c>
      <c r="Q897" s="30">
        <f t="shared" si="67"/>
        <v>1</v>
      </c>
      <c r="R897" s="30" t="str">
        <f>TEXT(Table2[[#This Row],[date]],"dd-mmm-yyyy")</f>
        <v>14-Jun-2020</v>
      </c>
    </row>
    <row r="898" spans="1:18" x14ac:dyDescent="0.25">
      <c r="A898" s="27">
        <v>43997</v>
      </c>
      <c r="B898" s="6" t="str">
        <f t="shared" si="69"/>
        <v>15 Mon</v>
      </c>
      <c r="C898" s="6" t="str">
        <f>TEXT(Table2[[#This Row],[date]],"mmm")</f>
        <v>Jun</v>
      </c>
      <c r="D898" s="30">
        <f>YEAR(Table2[[#This Row],[date]])</f>
        <v>2020</v>
      </c>
      <c r="E898" s="30">
        <v>10523</v>
      </c>
      <c r="F898" s="30">
        <v>2.3766666666666669</v>
      </c>
      <c r="G898" s="30">
        <v>8.4453999999999994</v>
      </c>
      <c r="H898" s="30">
        <v>2.3766666666666669</v>
      </c>
      <c r="I898" s="30">
        <v>1.5422222222222219</v>
      </c>
      <c r="J898" s="30">
        <v>7.9202799999999982</v>
      </c>
      <c r="K898" s="30">
        <f>Table2[[#This Row],[km]]/Table2[[#This Row],[steps]]*1000*3.28084</f>
        <v>2.6330900062719755</v>
      </c>
      <c r="L898" s="31">
        <f>IF(Table2[[#This Row],[km_walking]]&gt;3,Table2[[#This Row],[km_walking]]/Table2[[#This Row],[hours_walking]],"")</f>
        <v>5.1356282420749277</v>
      </c>
      <c r="M898" s="30">
        <f t="shared" si="70"/>
        <v>1</v>
      </c>
      <c r="N898" s="30">
        <f t="shared" ref="N898:N961" si="71">IF(E898&gt;=20000,1,0)</f>
        <v>0</v>
      </c>
      <c r="O898" s="30">
        <f t="shared" si="68"/>
        <v>0</v>
      </c>
      <c r="P898" s="30">
        <f>IFERROR(IF(Table2[[#This Row],[break]]=0,0,P897+1),1)</f>
        <v>0</v>
      </c>
      <c r="Q898" s="30">
        <f t="shared" ref="Q898:Q961" si="72">IFERROR(IF(J898/I898&gt;5,1,0),0)</f>
        <v>1</v>
      </c>
      <c r="R898" s="30" t="str">
        <f>TEXT(Table2[[#This Row],[date]],"dd-mmm-yyyy")</f>
        <v>15-Jun-2020</v>
      </c>
    </row>
    <row r="899" spans="1:18" x14ac:dyDescent="0.25">
      <c r="A899" s="27">
        <v>43998</v>
      </c>
      <c r="B899" s="6" t="str">
        <f t="shared" si="69"/>
        <v>16 Tue</v>
      </c>
      <c r="C899" s="6" t="str">
        <f>TEXT(Table2[[#This Row],[date]],"mmm")</f>
        <v>Jun</v>
      </c>
      <c r="D899" s="30">
        <f>YEAR(Table2[[#This Row],[date]])</f>
        <v>2020</v>
      </c>
      <c r="E899" s="30">
        <v>46</v>
      </c>
      <c r="F899" s="30">
        <v>8.1944444444444445E-2</v>
      </c>
      <c r="G899" s="30">
        <v>3.2079999999999997E-2</v>
      </c>
      <c r="H899" s="30">
        <v>8.1944444444444445E-2</v>
      </c>
      <c r="I899" s="30">
        <v>2.2222222222222218E-3</v>
      </c>
      <c r="J899" s="30">
        <v>1.2070000000000001E-2</v>
      </c>
      <c r="K899" s="30">
        <f>Table2[[#This Row],[km]]/Table2[[#This Row],[steps]]*1000*3.28084</f>
        <v>2.2880292869565215</v>
      </c>
      <c r="L899" s="31" t="str">
        <f>IF(Table2[[#This Row],[km_walking]]&gt;3,Table2[[#This Row],[km_walking]]/Table2[[#This Row],[hours_walking]],"")</f>
        <v/>
      </c>
      <c r="M899" s="30">
        <f t="shared" si="70"/>
        <v>0</v>
      </c>
      <c r="N899" s="30">
        <f t="shared" si="71"/>
        <v>0</v>
      </c>
      <c r="O899" s="30">
        <f t="shared" si="68"/>
        <v>1</v>
      </c>
      <c r="P899" s="30">
        <f>IFERROR(IF(Table2[[#This Row],[break]]=0,0,P898+1),1)</f>
        <v>1</v>
      </c>
      <c r="Q899" s="30">
        <f t="shared" si="72"/>
        <v>1</v>
      </c>
      <c r="R899" s="30" t="str">
        <f>TEXT(Table2[[#This Row],[date]],"dd-mmm-yyyy")</f>
        <v>16-Jun-2020</v>
      </c>
    </row>
    <row r="900" spans="1:18" x14ac:dyDescent="0.25">
      <c r="A900" s="27">
        <v>43999</v>
      </c>
      <c r="B900" s="6" t="str">
        <f t="shared" si="69"/>
        <v>17 Wed</v>
      </c>
      <c r="C900" s="6" t="str">
        <f>TEXT(Table2[[#This Row],[date]],"mmm")</f>
        <v>Jun</v>
      </c>
      <c r="D900" s="30">
        <f>YEAR(Table2[[#This Row],[date]])</f>
        <v>2020</v>
      </c>
      <c r="E900" s="30">
        <v>8257</v>
      </c>
      <c r="F900" s="30">
        <v>1.6461111111111111</v>
      </c>
      <c r="G900" s="30">
        <v>6.3666000000000018</v>
      </c>
      <c r="H900" s="30">
        <v>1.6461111111111111</v>
      </c>
      <c r="I900" s="30">
        <v>1.3402777777777779</v>
      </c>
      <c r="J900" s="30">
        <v>6.2094699999999996</v>
      </c>
      <c r="K900" s="30">
        <f>Table2[[#This Row],[km]]/Table2[[#This Row],[steps]]*1000*3.28084</f>
        <v>2.5297076352186032</v>
      </c>
      <c r="L900" s="31">
        <f>IF(Table2[[#This Row],[km_walking]]&gt;3,Table2[[#This Row],[km_walking]]/Table2[[#This Row],[hours_walking]],"")</f>
        <v>4.6329724352331603</v>
      </c>
      <c r="M900" s="30">
        <f t="shared" si="70"/>
        <v>0</v>
      </c>
      <c r="N900" s="30">
        <f t="shared" si="71"/>
        <v>0</v>
      </c>
      <c r="O900" s="30">
        <f t="shared" si="68"/>
        <v>0</v>
      </c>
      <c r="P900" s="30">
        <f>IFERROR(IF(Table2[[#This Row],[break]]=0,0,P899+1),1)</f>
        <v>0</v>
      </c>
      <c r="Q900" s="30">
        <f t="shared" si="72"/>
        <v>0</v>
      </c>
      <c r="R900" s="30" t="str">
        <f>TEXT(Table2[[#This Row],[date]],"dd-mmm-yyyy")</f>
        <v>17-Jun-2020</v>
      </c>
    </row>
    <row r="901" spans="1:18" x14ac:dyDescent="0.25">
      <c r="A901" s="27">
        <v>44000</v>
      </c>
      <c r="B901" s="6" t="str">
        <f t="shared" si="69"/>
        <v>18 Thu</v>
      </c>
      <c r="C901" s="6" t="str">
        <f>TEXT(Table2[[#This Row],[date]],"mmm")</f>
        <v>Jun</v>
      </c>
      <c r="D901" s="30">
        <f>YEAR(Table2[[#This Row],[date]])</f>
        <v>2020</v>
      </c>
      <c r="E901" s="30">
        <v>7867</v>
      </c>
      <c r="F901" s="30">
        <v>1.527222222222222</v>
      </c>
      <c r="G901" s="30">
        <v>6.7301899999999977</v>
      </c>
      <c r="H901" s="30">
        <v>1.527222222222222</v>
      </c>
      <c r="I901" s="30">
        <v>1.0238888888888891</v>
      </c>
      <c r="J901" s="30">
        <v>6.0571399999999969</v>
      </c>
      <c r="K901" s="30">
        <f>Table2[[#This Row],[km]]/Table2[[#This Row],[steps]]*1000*3.28084</f>
        <v>2.8067467344095576</v>
      </c>
      <c r="L901" s="31">
        <f>IF(Table2[[#This Row],[km_walking]]&gt;3,Table2[[#This Row],[km_walking]]/Table2[[#This Row],[hours_walking]],"")</f>
        <v>5.9158176885512708</v>
      </c>
      <c r="M901" s="30">
        <f t="shared" si="70"/>
        <v>0</v>
      </c>
      <c r="N901" s="30">
        <f t="shared" si="71"/>
        <v>0</v>
      </c>
      <c r="O901" s="30">
        <f t="shared" si="68"/>
        <v>0</v>
      </c>
      <c r="P901" s="30">
        <f>IFERROR(IF(Table2[[#This Row],[break]]=0,0,P900+1),1)</f>
        <v>0</v>
      </c>
      <c r="Q901" s="30">
        <f t="shared" si="72"/>
        <v>1</v>
      </c>
      <c r="R901" s="30" t="str">
        <f>TEXT(Table2[[#This Row],[date]],"dd-mmm-yyyy")</f>
        <v>18-Jun-2020</v>
      </c>
    </row>
    <row r="902" spans="1:18" x14ac:dyDescent="0.25">
      <c r="A902" s="27">
        <v>44001</v>
      </c>
      <c r="B902" s="6" t="str">
        <f t="shared" si="69"/>
        <v>19 Fri</v>
      </c>
      <c r="C902" s="6" t="str">
        <f>TEXT(Table2[[#This Row],[date]],"mmm")</f>
        <v>Jun</v>
      </c>
      <c r="D902" s="30">
        <f>YEAR(Table2[[#This Row],[date]])</f>
        <v>2020</v>
      </c>
      <c r="E902" s="30">
        <v>9148</v>
      </c>
      <c r="F902" s="30">
        <v>2.9225000000000469</v>
      </c>
      <c r="G902" s="30">
        <v>6.9400099999999938</v>
      </c>
      <c r="H902" s="30">
        <v>2.9225000000000469</v>
      </c>
      <c r="I902" s="30">
        <v>1.193888888888889</v>
      </c>
      <c r="J902" s="30">
        <v>5.7311699999999961</v>
      </c>
      <c r="K902" s="30">
        <f>Table2[[#This Row],[km]]/Table2[[#This Row],[steps]]*1000*3.28084</f>
        <v>2.4889661574551791</v>
      </c>
      <c r="L902" s="31">
        <f>IF(Table2[[#This Row],[km_walking]]&gt;3,Table2[[#This Row],[km_walking]]/Table2[[#This Row],[hours_walking]],"")</f>
        <v>4.8004215914378747</v>
      </c>
      <c r="M902" s="30">
        <f t="shared" si="70"/>
        <v>0</v>
      </c>
      <c r="N902" s="30">
        <f t="shared" si="71"/>
        <v>0</v>
      </c>
      <c r="O902" s="30">
        <f t="shared" ref="O902:O965" si="73">IF(E902&lt;3000,1,0)</f>
        <v>0</v>
      </c>
      <c r="P902" s="30">
        <f>IFERROR(IF(Table2[[#This Row],[break]]=0,0,P901+1),1)</f>
        <v>0</v>
      </c>
      <c r="Q902" s="30">
        <f t="shared" si="72"/>
        <v>0</v>
      </c>
      <c r="R902" s="30" t="str">
        <f>TEXT(Table2[[#This Row],[date]],"dd-mmm-yyyy")</f>
        <v>19-Jun-2020</v>
      </c>
    </row>
    <row r="903" spans="1:18" x14ac:dyDescent="0.25">
      <c r="A903" s="27">
        <v>44002</v>
      </c>
      <c r="B903" s="6" t="str">
        <f t="shared" ref="B903:B966" si="74">TEXT(A903,"dd ddd")</f>
        <v>20 Sat</v>
      </c>
      <c r="C903" s="6" t="str">
        <f>TEXT(Table2[[#This Row],[date]],"mmm")</f>
        <v>Jun</v>
      </c>
      <c r="D903" s="30">
        <f>YEAR(Table2[[#This Row],[date]])</f>
        <v>2020</v>
      </c>
      <c r="E903" s="30">
        <v>9560</v>
      </c>
      <c r="F903" s="30">
        <v>2.011944444444445</v>
      </c>
      <c r="G903" s="30">
        <v>7.3630300000000029</v>
      </c>
      <c r="H903" s="30">
        <v>2.011944444444445</v>
      </c>
      <c r="I903" s="30">
        <v>1.348333333333334</v>
      </c>
      <c r="J903" s="30">
        <v>6.8361900000000011</v>
      </c>
      <c r="K903" s="30">
        <f>Table2[[#This Row],[km]]/Table2[[#This Row],[steps]]*1000*3.28084</f>
        <v>2.5268748269037666</v>
      </c>
      <c r="L903" s="31">
        <f>IF(Table2[[#This Row],[km_walking]]&gt;3,Table2[[#This Row],[km_walking]]/Table2[[#This Row],[hours_walking]],"")</f>
        <v>5.0701038318912222</v>
      </c>
      <c r="M903" s="30">
        <f t="shared" ref="M903:M966" si="75">IF(E903&gt;=10000,1,0)</f>
        <v>0</v>
      </c>
      <c r="N903" s="30">
        <f t="shared" si="71"/>
        <v>0</v>
      </c>
      <c r="O903" s="30">
        <f t="shared" si="73"/>
        <v>0</v>
      </c>
      <c r="P903" s="30">
        <f>IFERROR(IF(Table2[[#This Row],[break]]=0,0,P902+1),1)</f>
        <v>0</v>
      </c>
      <c r="Q903" s="30">
        <f t="shared" si="72"/>
        <v>1</v>
      </c>
      <c r="R903" s="30" t="str">
        <f>TEXT(Table2[[#This Row],[date]],"dd-mmm-yyyy")</f>
        <v>20-Jun-2020</v>
      </c>
    </row>
    <row r="904" spans="1:18" x14ac:dyDescent="0.25">
      <c r="A904" s="27">
        <v>44003</v>
      </c>
      <c r="B904" s="6" t="str">
        <f t="shared" si="74"/>
        <v>21 Sun</v>
      </c>
      <c r="C904" s="6" t="str">
        <f>TEXT(Table2[[#This Row],[date]],"mmm")</f>
        <v>Jun</v>
      </c>
      <c r="D904" s="30">
        <f>YEAR(Table2[[#This Row],[date]])</f>
        <v>2020</v>
      </c>
      <c r="E904" s="30">
        <v>9356</v>
      </c>
      <c r="F904" s="30">
        <v>1.926388888888888</v>
      </c>
      <c r="G904" s="30">
        <v>6.8741999999999992</v>
      </c>
      <c r="H904" s="30">
        <v>1.926388888888888</v>
      </c>
      <c r="I904" s="30">
        <v>1.122222222222222</v>
      </c>
      <c r="J904" s="30">
        <v>5.610520000000002</v>
      </c>
      <c r="K904" s="30">
        <f>Table2[[#This Row],[km]]/Table2[[#This Row],[steps]]*1000*3.28084</f>
        <v>2.4105547592988454</v>
      </c>
      <c r="L904" s="31">
        <f>IF(Table2[[#This Row],[km_walking]]&gt;3,Table2[[#This Row],[km_walking]]/Table2[[#This Row],[hours_walking]],"")</f>
        <v>4.999473267326735</v>
      </c>
      <c r="M904" s="30">
        <f t="shared" si="75"/>
        <v>0</v>
      </c>
      <c r="N904" s="30">
        <f t="shared" si="71"/>
        <v>0</v>
      </c>
      <c r="O904" s="30">
        <f t="shared" si="73"/>
        <v>0</v>
      </c>
      <c r="P904" s="30">
        <f>IFERROR(IF(Table2[[#This Row],[break]]=0,0,P903+1),1)</f>
        <v>0</v>
      </c>
      <c r="Q904" s="30">
        <f t="shared" si="72"/>
        <v>0</v>
      </c>
      <c r="R904" s="30" t="str">
        <f>TEXT(Table2[[#This Row],[date]],"dd-mmm-yyyy")</f>
        <v>21-Jun-2020</v>
      </c>
    </row>
    <row r="905" spans="1:18" x14ac:dyDescent="0.25">
      <c r="A905" s="27">
        <v>44004</v>
      </c>
      <c r="B905" s="6" t="str">
        <f t="shared" si="74"/>
        <v>22 Mon</v>
      </c>
      <c r="C905" s="6" t="str">
        <f>TEXT(Table2[[#This Row],[date]],"mmm")</f>
        <v>Jun</v>
      </c>
      <c r="D905" s="30">
        <f>YEAR(Table2[[#This Row],[date]])</f>
        <v>2020</v>
      </c>
      <c r="E905" s="30">
        <v>4851</v>
      </c>
      <c r="F905" s="30">
        <v>1.4358333333333331</v>
      </c>
      <c r="G905" s="30">
        <v>3.4470499999999982</v>
      </c>
      <c r="H905" s="30">
        <v>1.4358333333333331</v>
      </c>
      <c r="I905" s="30">
        <v>0.54499999999999937</v>
      </c>
      <c r="J905" s="30">
        <v>2.5714899999999989</v>
      </c>
      <c r="K905" s="30">
        <f>Table2[[#This Row],[km]]/Table2[[#This Row],[steps]]*1000*3.28084</f>
        <v>2.3313171556380117</v>
      </c>
      <c r="L905" s="31" t="str">
        <f>IF(Table2[[#This Row],[km_walking]]&gt;3,Table2[[#This Row],[km_walking]]/Table2[[#This Row],[hours_walking]],"")</f>
        <v/>
      </c>
      <c r="M905" s="30">
        <f t="shared" si="75"/>
        <v>0</v>
      </c>
      <c r="N905" s="30">
        <f t="shared" si="71"/>
        <v>0</v>
      </c>
      <c r="O905" s="30">
        <f t="shared" si="73"/>
        <v>0</v>
      </c>
      <c r="P905" s="30">
        <f>IFERROR(IF(Table2[[#This Row],[break]]=0,0,P904+1),1)</f>
        <v>0</v>
      </c>
      <c r="Q905" s="30">
        <f t="shared" si="72"/>
        <v>0</v>
      </c>
      <c r="R905" s="30" t="str">
        <f>TEXT(Table2[[#This Row],[date]],"dd-mmm-yyyy")</f>
        <v>22-Jun-2020</v>
      </c>
    </row>
    <row r="906" spans="1:18" x14ac:dyDescent="0.25">
      <c r="A906" s="27">
        <v>44005</v>
      </c>
      <c r="B906" s="6" t="str">
        <f t="shared" si="74"/>
        <v>23 Tue</v>
      </c>
      <c r="C906" s="6" t="str">
        <f>TEXT(Table2[[#This Row],[date]],"mmm")</f>
        <v>Jun</v>
      </c>
      <c r="D906" s="30">
        <f>YEAR(Table2[[#This Row],[date]])</f>
        <v>2020</v>
      </c>
      <c r="E906" s="30">
        <v>9480</v>
      </c>
      <c r="F906" s="30">
        <v>2.8797222222222509</v>
      </c>
      <c r="G906" s="30">
        <v>7.3171400000000011</v>
      </c>
      <c r="H906" s="30">
        <v>2.8797222222222509</v>
      </c>
      <c r="I906" s="30">
        <v>1.089444444444444</v>
      </c>
      <c r="J906" s="30">
        <v>5.5416900000000018</v>
      </c>
      <c r="K906" s="30">
        <f>Table2[[#This Row],[km]]/Table2[[#This Row],[steps]]*1000*3.28084</f>
        <v>2.5323170461603377</v>
      </c>
      <c r="L906" s="31">
        <f>IF(Table2[[#This Row],[km_walking]]&gt;3,Table2[[#This Row],[km_walking]]/Table2[[#This Row],[hours_walking]],"")</f>
        <v>5.0867118816930175</v>
      </c>
      <c r="M906" s="30">
        <f t="shared" si="75"/>
        <v>0</v>
      </c>
      <c r="N906" s="30">
        <f t="shared" si="71"/>
        <v>0</v>
      </c>
      <c r="O906" s="30">
        <f t="shared" si="73"/>
        <v>0</v>
      </c>
      <c r="P906" s="30">
        <f>IFERROR(IF(Table2[[#This Row],[break]]=0,0,P905+1),1)</f>
        <v>0</v>
      </c>
      <c r="Q906" s="30">
        <f t="shared" si="72"/>
        <v>1</v>
      </c>
      <c r="R906" s="30" t="str">
        <f>TEXT(Table2[[#This Row],[date]],"dd-mmm-yyyy")</f>
        <v>23-Jun-2020</v>
      </c>
    </row>
    <row r="907" spans="1:18" x14ac:dyDescent="0.25">
      <c r="A907" s="27">
        <v>44006</v>
      </c>
      <c r="B907" s="6" t="str">
        <f t="shared" si="74"/>
        <v>24 Wed</v>
      </c>
      <c r="C907" s="6" t="str">
        <f>TEXT(Table2[[#This Row],[date]],"mmm")</f>
        <v>Jun</v>
      </c>
      <c r="D907" s="30">
        <f>YEAR(Table2[[#This Row],[date]])</f>
        <v>2020</v>
      </c>
      <c r="E907" s="30">
        <v>10832</v>
      </c>
      <c r="F907" s="30">
        <v>2.6211111111111141</v>
      </c>
      <c r="G907" s="30">
        <v>7.9353799999999968</v>
      </c>
      <c r="H907" s="30">
        <v>2.6211111111111141</v>
      </c>
      <c r="I907" s="30">
        <v>1.456388888888889</v>
      </c>
      <c r="J907" s="30">
        <v>6.8177600000000007</v>
      </c>
      <c r="K907" s="30">
        <f>Table2[[#This Row],[km]]/Table2[[#This Row],[steps]]*1000*3.28084</f>
        <v>2.4035000110044304</v>
      </c>
      <c r="L907" s="31">
        <f>IF(Table2[[#This Row],[km_walking]]&gt;3,Table2[[#This Row],[km_walking]]/Table2[[#This Row],[hours_walking]],"")</f>
        <v>4.6812771314133137</v>
      </c>
      <c r="M907" s="30">
        <f t="shared" si="75"/>
        <v>1</v>
      </c>
      <c r="N907" s="30">
        <f t="shared" si="71"/>
        <v>0</v>
      </c>
      <c r="O907" s="30">
        <f t="shared" si="73"/>
        <v>0</v>
      </c>
      <c r="P907" s="30">
        <f>IFERROR(IF(Table2[[#This Row],[break]]=0,0,P906+1),1)</f>
        <v>0</v>
      </c>
      <c r="Q907" s="30">
        <f t="shared" si="72"/>
        <v>0</v>
      </c>
      <c r="R907" s="30" t="str">
        <f>TEXT(Table2[[#This Row],[date]],"dd-mmm-yyyy")</f>
        <v>24-Jun-2020</v>
      </c>
    </row>
    <row r="908" spans="1:18" x14ac:dyDescent="0.25">
      <c r="A908" s="27">
        <v>44007</v>
      </c>
      <c r="B908" s="6" t="str">
        <f t="shared" si="74"/>
        <v>25 Thu</v>
      </c>
      <c r="C908" s="6" t="str">
        <f>TEXT(Table2[[#This Row],[date]],"mmm")</f>
        <v>Jun</v>
      </c>
      <c r="D908" s="30">
        <f>YEAR(Table2[[#This Row],[date]])</f>
        <v>2020</v>
      </c>
      <c r="E908" s="30">
        <v>8729</v>
      </c>
      <c r="F908" s="30">
        <v>2.177777777777778</v>
      </c>
      <c r="G908" s="30">
        <v>6.5600200000000006</v>
      </c>
      <c r="H908" s="30">
        <v>2.177777777777778</v>
      </c>
      <c r="I908" s="30">
        <v>1.3080555555555551</v>
      </c>
      <c r="J908" s="30">
        <v>6.1360800000000006</v>
      </c>
      <c r="K908" s="30">
        <f>Table2[[#This Row],[km]]/Table2[[#This Row],[steps]]*1000*3.28084</f>
        <v>2.465617598441975</v>
      </c>
      <c r="L908" s="31">
        <f>IF(Table2[[#This Row],[km_walking]]&gt;3,Table2[[#This Row],[km_walking]]/Table2[[#This Row],[hours_walking]],"")</f>
        <v>4.6909934168613319</v>
      </c>
      <c r="M908" s="30">
        <f t="shared" si="75"/>
        <v>0</v>
      </c>
      <c r="N908" s="30">
        <f t="shared" si="71"/>
        <v>0</v>
      </c>
      <c r="O908" s="30">
        <f t="shared" si="73"/>
        <v>0</v>
      </c>
      <c r="P908" s="30">
        <f>IFERROR(IF(Table2[[#This Row],[break]]=0,0,P907+1),1)</f>
        <v>0</v>
      </c>
      <c r="Q908" s="30">
        <f t="shared" si="72"/>
        <v>0</v>
      </c>
      <c r="R908" s="30" t="str">
        <f>TEXT(Table2[[#This Row],[date]],"dd-mmm-yyyy")</f>
        <v>25-Jun-2020</v>
      </c>
    </row>
    <row r="909" spans="1:18" x14ac:dyDescent="0.25">
      <c r="A909" s="27">
        <v>44008</v>
      </c>
      <c r="B909" s="6" t="str">
        <f t="shared" si="74"/>
        <v>26 Fri</v>
      </c>
      <c r="C909" s="6" t="str">
        <f>TEXT(Table2[[#This Row],[date]],"mmm")</f>
        <v>Jun</v>
      </c>
      <c r="D909" s="30">
        <f>YEAR(Table2[[#This Row],[date]])</f>
        <v>2020</v>
      </c>
      <c r="E909" s="30">
        <v>9917</v>
      </c>
      <c r="F909" s="30">
        <v>2.2641666666666671</v>
      </c>
      <c r="G909" s="30">
        <v>7.5792899999999994</v>
      </c>
      <c r="H909" s="30">
        <v>2.2641666666666671</v>
      </c>
      <c r="I909" s="30">
        <v>1.2975000000000001</v>
      </c>
      <c r="J909" s="30">
        <v>6.5181899999999997</v>
      </c>
      <c r="K909" s="30">
        <f>Table2[[#This Row],[km]]/Table2[[#This Row],[steps]]*1000*3.28084</f>
        <v>2.5074556623575677</v>
      </c>
      <c r="L909" s="31">
        <f>IF(Table2[[#This Row],[km_walking]]&gt;3,Table2[[#This Row],[km_walking]]/Table2[[#This Row],[hours_walking]],"")</f>
        <v>5.0236531791907506</v>
      </c>
      <c r="M909" s="30">
        <f t="shared" si="75"/>
        <v>0</v>
      </c>
      <c r="N909" s="30">
        <f t="shared" si="71"/>
        <v>0</v>
      </c>
      <c r="O909" s="30">
        <f t="shared" si="73"/>
        <v>0</v>
      </c>
      <c r="P909" s="30">
        <f>IFERROR(IF(Table2[[#This Row],[break]]=0,0,P908+1),1)</f>
        <v>0</v>
      </c>
      <c r="Q909" s="30">
        <f t="shared" si="72"/>
        <v>1</v>
      </c>
      <c r="R909" s="30" t="str">
        <f>TEXT(Table2[[#This Row],[date]],"dd-mmm-yyyy")</f>
        <v>26-Jun-2020</v>
      </c>
    </row>
    <row r="910" spans="1:18" x14ac:dyDescent="0.25">
      <c r="A910" s="27">
        <v>44009</v>
      </c>
      <c r="B910" s="6" t="str">
        <f t="shared" si="74"/>
        <v>27 Sat</v>
      </c>
      <c r="C910" s="6" t="str">
        <f>TEXT(Table2[[#This Row],[date]],"mmm")</f>
        <v>Jun</v>
      </c>
      <c r="D910" s="30">
        <f>YEAR(Table2[[#This Row],[date]])</f>
        <v>2020</v>
      </c>
      <c r="E910" s="30">
        <v>2086</v>
      </c>
      <c r="F910" s="30">
        <v>1.4950000000000001</v>
      </c>
      <c r="G910" s="30">
        <v>1.4332499999999999</v>
      </c>
      <c r="H910" s="30">
        <v>1.4950000000000001</v>
      </c>
      <c r="I910" s="30">
        <v>3.6111111111111109E-3</v>
      </c>
      <c r="J910" s="30">
        <v>1.618E-2</v>
      </c>
      <c r="K910" s="30">
        <f>Table2[[#This Row],[km]]/Table2[[#This Row],[steps]]*1000*3.28084</f>
        <v>2.254201308724832</v>
      </c>
      <c r="L910" s="31" t="str">
        <f>IF(Table2[[#This Row],[km_walking]]&gt;3,Table2[[#This Row],[km_walking]]/Table2[[#This Row],[hours_walking]],"")</f>
        <v/>
      </c>
      <c r="M910" s="30">
        <f t="shared" si="75"/>
        <v>0</v>
      </c>
      <c r="N910" s="30">
        <f t="shared" si="71"/>
        <v>0</v>
      </c>
      <c r="O910" s="30">
        <f t="shared" si="73"/>
        <v>1</v>
      </c>
      <c r="P910" s="30">
        <f>IFERROR(IF(Table2[[#This Row],[break]]=0,0,P909+1),1)</f>
        <v>1</v>
      </c>
      <c r="Q910" s="30">
        <f t="shared" si="72"/>
        <v>0</v>
      </c>
      <c r="R910" s="30" t="str">
        <f>TEXT(Table2[[#This Row],[date]],"dd-mmm-yyyy")</f>
        <v>27-Jun-2020</v>
      </c>
    </row>
    <row r="911" spans="1:18" x14ac:dyDescent="0.25">
      <c r="A911" s="27">
        <v>44010</v>
      </c>
      <c r="B911" s="6" t="str">
        <f t="shared" si="74"/>
        <v>28 Sun</v>
      </c>
      <c r="C911" s="6" t="str">
        <f>TEXT(Table2[[#This Row],[date]],"mmm")</f>
        <v>Jun</v>
      </c>
      <c r="D911" s="30">
        <f>YEAR(Table2[[#This Row],[date]])</f>
        <v>2020</v>
      </c>
      <c r="E911" s="30">
        <v>10224</v>
      </c>
      <c r="F911" s="30">
        <v>2.6205555555555748</v>
      </c>
      <c r="G911" s="30">
        <v>8.3249700000000022</v>
      </c>
      <c r="H911" s="30">
        <v>2.6205555555555748</v>
      </c>
      <c r="I911" s="30">
        <v>1.3511111111111109</v>
      </c>
      <c r="J911" s="30">
        <v>7.4615900000000028</v>
      </c>
      <c r="K911" s="30">
        <f>Table2[[#This Row],[km]]/Table2[[#This Row],[steps]]*1000*3.28084</f>
        <v>2.6714489998826298</v>
      </c>
      <c r="L911" s="31">
        <f>IF(Table2[[#This Row],[km_walking]]&gt;3,Table2[[#This Row],[km_walking]]/Table2[[#This Row],[hours_walking]],"")</f>
        <v>5.5225583881578979</v>
      </c>
      <c r="M911" s="30">
        <f t="shared" si="75"/>
        <v>1</v>
      </c>
      <c r="N911" s="30">
        <f t="shared" si="71"/>
        <v>0</v>
      </c>
      <c r="O911" s="30">
        <f t="shared" si="73"/>
        <v>0</v>
      </c>
      <c r="P911" s="30">
        <f>IFERROR(IF(Table2[[#This Row],[break]]=0,0,P910+1),1)</f>
        <v>0</v>
      </c>
      <c r="Q911" s="30">
        <f t="shared" si="72"/>
        <v>1</v>
      </c>
      <c r="R911" s="30" t="str">
        <f>TEXT(Table2[[#This Row],[date]],"dd-mmm-yyyy")</f>
        <v>28-Jun-2020</v>
      </c>
    </row>
    <row r="912" spans="1:18" x14ac:dyDescent="0.25">
      <c r="A912" s="27">
        <v>44011</v>
      </c>
      <c r="B912" s="6" t="str">
        <f t="shared" si="74"/>
        <v>29 Mon</v>
      </c>
      <c r="C912" s="6" t="str">
        <f>TEXT(Table2[[#This Row],[date]],"mmm")</f>
        <v>Jun</v>
      </c>
      <c r="D912" s="30">
        <f>YEAR(Table2[[#This Row],[date]])</f>
        <v>2020</v>
      </c>
      <c r="E912" s="30">
        <v>7130</v>
      </c>
      <c r="F912" s="30">
        <v>1.6827777777777779</v>
      </c>
      <c r="G912" s="30">
        <v>5.6437999999999988</v>
      </c>
      <c r="H912" s="30">
        <v>1.6827777777777779</v>
      </c>
      <c r="I912" s="30">
        <v>0.94388888888888878</v>
      </c>
      <c r="J912" s="30">
        <v>5.011169999999999</v>
      </c>
      <c r="K912" s="30">
        <f>Table2[[#This Row],[km]]/Table2[[#This Row],[steps]]*1000*3.28084</f>
        <v>2.5969712190743333</v>
      </c>
      <c r="L912" s="31">
        <f>IF(Table2[[#This Row],[km_walking]]&gt;3,Table2[[#This Row],[km_walking]]/Table2[[#This Row],[hours_walking]],"")</f>
        <v>5.3090676868746316</v>
      </c>
      <c r="M912" s="30">
        <f t="shared" si="75"/>
        <v>0</v>
      </c>
      <c r="N912" s="30">
        <f t="shared" si="71"/>
        <v>0</v>
      </c>
      <c r="O912" s="30">
        <f t="shared" si="73"/>
        <v>0</v>
      </c>
      <c r="P912" s="30">
        <f>IFERROR(IF(Table2[[#This Row],[break]]=0,0,P911+1),1)</f>
        <v>0</v>
      </c>
      <c r="Q912" s="30">
        <f t="shared" si="72"/>
        <v>1</v>
      </c>
      <c r="R912" s="30" t="str">
        <f>TEXT(Table2[[#This Row],[date]],"dd-mmm-yyyy")</f>
        <v>29-Jun-2020</v>
      </c>
    </row>
    <row r="913" spans="1:18" x14ac:dyDescent="0.25">
      <c r="A913" s="27">
        <v>44012</v>
      </c>
      <c r="B913" s="6" t="str">
        <f t="shared" si="74"/>
        <v>30 Tue</v>
      </c>
      <c r="C913" s="6" t="str">
        <f>TEXT(Table2[[#This Row],[date]],"mmm")</f>
        <v>Jun</v>
      </c>
      <c r="D913" s="30">
        <f>YEAR(Table2[[#This Row],[date]])</f>
        <v>2020</v>
      </c>
      <c r="E913" s="30">
        <v>10828</v>
      </c>
      <c r="F913" s="30">
        <v>2.5683333333333338</v>
      </c>
      <c r="G913" s="30">
        <v>8.439620000000005</v>
      </c>
      <c r="H913" s="30">
        <v>2.537500000000001</v>
      </c>
      <c r="I913" s="30">
        <v>1.431111111111111</v>
      </c>
      <c r="J913" s="30">
        <v>7.5031200000000036</v>
      </c>
      <c r="K913" s="30">
        <f>Table2[[#This Row],[km]]/Table2[[#This Row],[steps]]*1000*3.28084</f>
        <v>2.5571705652752139</v>
      </c>
      <c r="L913" s="31">
        <f>IF(Table2[[#This Row],[km_walking]]&gt;3,Table2[[#This Row],[km_walking]]/Table2[[#This Row],[hours_walking]],"")</f>
        <v>5.2428633540372696</v>
      </c>
      <c r="M913" s="30">
        <f t="shared" si="75"/>
        <v>1</v>
      </c>
      <c r="N913" s="30">
        <f t="shared" si="71"/>
        <v>0</v>
      </c>
      <c r="O913" s="30">
        <f t="shared" si="73"/>
        <v>0</v>
      </c>
      <c r="P913" s="30">
        <f>IFERROR(IF(Table2[[#This Row],[break]]=0,0,P912+1),1)</f>
        <v>0</v>
      </c>
      <c r="Q913" s="30">
        <f t="shared" si="72"/>
        <v>1</v>
      </c>
      <c r="R913" s="30" t="str">
        <f>TEXT(Table2[[#This Row],[date]],"dd-mmm-yyyy")</f>
        <v>30-Jun-2020</v>
      </c>
    </row>
    <row r="914" spans="1:18" x14ac:dyDescent="0.25">
      <c r="A914" s="27">
        <v>44013</v>
      </c>
      <c r="B914" s="6" t="str">
        <f t="shared" si="74"/>
        <v>01 Wed</v>
      </c>
      <c r="C914" s="6" t="str">
        <f>TEXT(Table2[[#This Row],[date]],"mmm")</f>
        <v>Jul</v>
      </c>
      <c r="D914" s="30">
        <f>YEAR(Table2[[#This Row],[date]])</f>
        <v>2020</v>
      </c>
      <c r="E914" s="30">
        <v>8709</v>
      </c>
      <c r="F914" s="30">
        <v>1.780833333333333</v>
      </c>
      <c r="G914" s="30">
        <v>7.0992299999999986</v>
      </c>
      <c r="H914" s="30">
        <v>1.780833333333333</v>
      </c>
      <c r="I914" s="30">
        <v>1.2905555555555559</v>
      </c>
      <c r="J914" s="30">
        <v>6.8483699999999983</v>
      </c>
      <c r="K914" s="30">
        <f>Table2[[#This Row],[km]]/Table2[[#This Row],[steps]]*1000*3.28084</f>
        <v>2.6744101220806056</v>
      </c>
      <c r="L914" s="31">
        <f>IF(Table2[[#This Row],[km_walking]]&gt;3,Table2[[#This Row],[km_walking]]/Table2[[#This Row],[hours_walking]],"")</f>
        <v>5.3065286267757186</v>
      </c>
      <c r="M914" s="30">
        <f t="shared" si="75"/>
        <v>0</v>
      </c>
      <c r="N914" s="30">
        <f t="shared" si="71"/>
        <v>0</v>
      </c>
      <c r="O914" s="30">
        <f t="shared" si="73"/>
        <v>0</v>
      </c>
      <c r="P914" s="30">
        <f>IFERROR(IF(Table2[[#This Row],[break]]=0,0,P913+1),1)</f>
        <v>0</v>
      </c>
      <c r="Q914" s="30">
        <f t="shared" si="72"/>
        <v>1</v>
      </c>
      <c r="R914" s="30" t="str">
        <f>TEXT(Table2[[#This Row],[date]],"dd-mmm-yyyy")</f>
        <v>01-Jul-2020</v>
      </c>
    </row>
    <row r="915" spans="1:18" x14ac:dyDescent="0.25">
      <c r="A915" s="27">
        <v>44014</v>
      </c>
      <c r="B915" s="6" t="str">
        <f t="shared" si="74"/>
        <v>02 Thu</v>
      </c>
      <c r="C915" s="6" t="str">
        <f>TEXT(Table2[[#This Row],[date]],"mmm")</f>
        <v>Jul</v>
      </c>
      <c r="D915" s="30">
        <f>YEAR(Table2[[#This Row],[date]])</f>
        <v>2020</v>
      </c>
      <c r="E915" s="30">
        <v>8273</v>
      </c>
      <c r="F915" s="30">
        <v>1.7424999999999999</v>
      </c>
      <c r="G915" s="30">
        <v>6.5741700000000041</v>
      </c>
      <c r="H915" s="30">
        <v>1.7424999999999999</v>
      </c>
      <c r="I915" s="30">
        <v>1.2447222222222221</v>
      </c>
      <c r="J915" s="30">
        <v>6.1659700000000033</v>
      </c>
      <c r="K915" s="30">
        <f>Table2[[#This Row],[km]]/Table2[[#This Row],[steps]]*1000*3.28084</f>
        <v>2.6071316212740259</v>
      </c>
      <c r="L915" s="31">
        <f>IF(Table2[[#This Row],[km_walking]]&gt;3,Table2[[#This Row],[km_walking]]/Table2[[#This Row],[hours_walking]],"")</f>
        <v>4.9536915866994011</v>
      </c>
      <c r="M915" s="30">
        <f t="shared" si="75"/>
        <v>0</v>
      </c>
      <c r="N915" s="30">
        <f t="shared" si="71"/>
        <v>0</v>
      </c>
      <c r="O915" s="30">
        <f t="shared" si="73"/>
        <v>0</v>
      </c>
      <c r="P915" s="30">
        <f>IFERROR(IF(Table2[[#This Row],[break]]=0,0,P914+1),1)</f>
        <v>0</v>
      </c>
      <c r="Q915" s="30">
        <f t="shared" si="72"/>
        <v>0</v>
      </c>
      <c r="R915" s="30" t="str">
        <f>TEXT(Table2[[#This Row],[date]],"dd-mmm-yyyy")</f>
        <v>02-Jul-2020</v>
      </c>
    </row>
    <row r="916" spans="1:18" x14ac:dyDescent="0.25">
      <c r="A916" s="27">
        <v>44015</v>
      </c>
      <c r="B916" s="6" t="str">
        <f t="shared" si="74"/>
        <v>03 Fri</v>
      </c>
      <c r="C916" s="6" t="str">
        <f>TEXT(Table2[[#This Row],[date]],"mmm")</f>
        <v>Jul</v>
      </c>
      <c r="D916" s="30">
        <f>YEAR(Table2[[#This Row],[date]])</f>
        <v>2020</v>
      </c>
      <c r="E916" s="30">
        <v>591</v>
      </c>
      <c r="F916" s="30">
        <v>0.35666666666666669</v>
      </c>
      <c r="G916" s="30">
        <v>0.39871000000000001</v>
      </c>
      <c r="H916" s="30">
        <v>0.35666666666666669</v>
      </c>
      <c r="I916" s="30">
        <v>2.2222222222222218E-3</v>
      </c>
      <c r="J916" s="30">
        <v>9.2099999999999994E-3</v>
      </c>
      <c r="K916" s="30">
        <f>Table2[[#This Row],[km]]/Table2[[#This Row],[steps]]*1000*3.28084</f>
        <v>2.2133734626057526</v>
      </c>
      <c r="L916" s="31" t="str">
        <f>IF(Table2[[#This Row],[km_walking]]&gt;3,Table2[[#This Row],[km_walking]]/Table2[[#This Row],[hours_walking]],"")</f>
        <v/>
      </c>
      <c r="M916" s="30">
        <f t="shared" si="75"/>
        <v>0</v>
      </c>
      <c r="N916" s="30">
        <f t="shared" si="71"/>
        <v>0</v>
      </c>
      <c r="O916" s="30">
        <f t="shared" si="73"/>
        <v>1</v>
      </c>
      <c r="P916" s="30">
        <f>IFERROR(IF(Table2[[#This Row],[break]]=0,0,P915+1),1)</f>
        <v>1</v>
      </c>
      <c r="Q916" s="30">
        <f t="shared" si="72"/>
        <v>0</v>
      </c>
      <c r="R916" s="30" t="str">
        <f>TEXT(Table2[[#This Row],[date]],"dd-mmm-yyyy")</f>
        <v>03-Jul-2020</v>
      </c>
    </row>
    <row r="917" spans="1:18" x14ac:dyDescent="0.25">
      <c r="A917" s="27">
        <v>44016</v>
      </c>
      <c r="B917" s="6" t="str">
        <f t="shared" si="74"/>
        <v>04 Sat</v>
      </c>
      <c r="C917" s="6" t="str">
        <f>TEXT(Table2[[#This Row],[date]],"mmm")</f>
        <v>Jul</v>
      </c>
      <c r="D917" s="30">
        <f>YEAR(Table2[[#This Row],[date]])</f>
        <v>2020</v>
      </c>
      <c r="E917" s="30">
        <v>12485</v>
      </c>
      <c r="F917" s="30">
        <v>2.9672222222222349</v>
      </c>
      <c r="G917" s="30">
        <v>10.084390000000001</v>
      </c>
      <c r="H917" s="30">
        <v>2.9672222222222349</v>
      </c>
      <c r="I917" s="30">
        <v>1.6119444444444451</v>
      </c>
      <c r="J917" s="30">
        <v>8.6331499999999988</v>
      </c>
      <c r="K917" s="30">
        <f>Table2[[#This Row],[km]]/Table2[[#This Row],[steps]]*1000*3.28084</f>
        <v>2.6500016089387266</v>
      </c>
      <c r="L917" s="31">
        <f>IF(Table2[[#This Row],[km_walking]]&gt;3,Table2[[#This Row],[km_walking]]/Table2[[#This Row],[hours_walking]],"")</f>
        <v>5.3557366879200385</v>
      </c>
      <c r="M917" s="30">
        <f t="shared" si="75"/>
        <v>1</v>
      </c>
      <c r="N917" s="30">
        <f t="shared" si="71"/>
        <v>0</v>
      </c>
      <c r="O917" s="30">
        <f t="shared" si="73"/>
        <v>0</v>
      </c>
      <c r="P917" s="30">
        <f>IFERROR(IF(Table2[[#This Row],[break]]=0,0,P916+1),1)</f>
        <v>0</v>
      </c>
      <c r="Q917" s="30">
        <f t="shared" si="72"/>
        <v>1</v>
      </c>
      <c r="R917" s="30" t="str">
        <f>TEXT(Table2[[#This Row],[date]],"dd-mmm-yyyy")</f>
        <v>04-Jul-2020</v>
      </c>
    </row>
    <row r="918" spans="1:18" x14ac:dyDescent="0.25">
      <c r="A918" s="27">
        <v>44017</v>
      </c>
      <c r="B918" s="6" t="str">
        <f t="shared" si="74"/>
        <v>05 Sun</v>
      </c>
      <c r="C918" s="6" t="str">
        <f>TEXT(Table2[[#This Row],[date]],"mmm")</f>
        <v>Jul</v>
      </c>
      <c r="D918" s="30">
        <f>YEAR(Table2[[#This Row],[date]])</f>
        <v>2020</v>
      </c>
      <c r="E918" s="30">
        <v>3088</v>
      </c>
      <c r="F918" s="30">
        <v>1.777222222222222</v>
      </c>
      <c r="G918" s="30">
        <v>2.05301</v>
      </c>
      <c r="H918" s="30">
        <v>1.777222222222222</v>
      </c>
      <c r="I918" s="30">
        <v>1.0555555555555559E-2</v>
      </c>
      <c r="J918" s="30">
        <v>4.965E-2</v>
      </c>
      <c r="K918" s="30">
        <f>Table2[[#This Row],[km]]/Table2[[#This Row],[steps]]*1000*3.28084</f>
        <v>2.1812167514248704</v>
      </c>
      <c r="L918" s="31" t="str">
        <f>IF(Table2[[#This Row],[km_walking]]&gt;3,Table2[[#This Row],[km_walking]]/Table2[[#This Row],[hours_walking]],"")</f>
        <v/>
      </c>
      <c r="M918" s="30">
        <f t="shared" si="75"/>
        <v>0</v>
      </c>
      <c r="N918" s="30">
        <f t="shared" si="71"/>
        <v>0</v>
      </c>
      <c r="O918" s="30">
        <f t="shared" si="73"/>
        <v>0</v>
      </c>
      <c r="P918" s="30">
        <f>IFERROR(IF(Table2[[#This Row],[break]]=0,0,P917+1),1)</f>
        <v>0</v>
      </c>
      <c r="Q918" s="30">
        <f t="shared" si="72"/>
        <v>0</v>
      </c>
      <c r="R918" s="30" t="str">
        <f>TEXT(Table2[[#This Row],[date]],"dd-mmm-yyyy")</f>
        <v>05-Jul-2020</v>
      </c>
    </row>
    <row r="919" spans="1:18" x14ac:dyDescent="0.25">
      <c r="A919" s="27">
        <v>44018</v>
      </c>
      <c r="B919" s="6" t="str">
        <f t="shared" si="74"/>
        <v>06 Mon</v>
      </c>
      <c r="C919" s="6" t="str">
        <f>TEXT(Table2[[#This Row],[date]],"mmm")</f>
        <v>Jul</v>
      </c>
      <c r="D919" s="30">
        <f>YEAR(Table2[[#This Row],[date]])</f>
        <v>2020</v>
      </c>
      <c r="E919" s="30">
        <v>11491</v>
      </c>
      <c r="F919" s="30">
        <v>2.38527777777779</v>
      </c>
      <c r="G919" s="30">
        <v>9.0091299999999919</v>
      </c>
      <c r="H919" s="30">
        <v>2.38527777777779</v>
      </c>
      <c r="I919" s="30">
        <v>1.638611111111111</v>
      </c>
      <c r="J919" s="30">
        <v>8.3663199999999982</v>
      </c>
      <c r="K919" s="30">
        <f>Table2[[#This Row],[km]]/Table2[[#This Row],[steps]]*1000*3.28084</f>
        <v>2.5722316655817576</v>
      </c>
      <c r="L919" s="31">
        <f>IF(Table2[[#This Row],[km_walking]]&gt;3,Table2[[#This Row],[km_walking]]/Table2[[#This Row],[hours_walking]],"")</f>
        <v>5.1057385997626712</v>
      </c>
      <c r="M919" s="30">
        <f t="shared" si="75"/>
        <v>1</v>
      </c>
      <c r="N919" s="30">
        <f t="shared" si="71"/>
        <v>0</v>
      </c>
      <c r="O919" s="30">
        <f t="shared" si="73"/>
        <v>0</v>
      </c>
      <c r="P919" s="30">
        <f>IFERROR(IF(Table2[[#This Row],[break]]=0,0,P918+1),1)</f>
        <v>0</v>
      </c>
      <c r="Q919" s="30">
        <f t="shared" si="72"/>
        <v>1</v>
      </c>
      <c r="R919" s="30" t="str">
        <f>TEXT(Table2[[#This Row],[date]],"dd-mmm-yyyy")</f>
        <v>06-Jul-2020</v>
      </c>
    </row>
    <row r="920" spans="1:18" x14ac:dyDescent="0.25">
      <c r="A920" s="27">
        <v>44019</v>
      </c>
      <c r="B920" s="6" t="str">
        <f t="shared" si="74"/>
        <v>07 Tue</v>
      </c>
      <c r="C920" s="6" t="str">
        <f>TEXT(Table2[[#This Row],[date]],"mmm")</f>
        <v>Jul</v>
      </c>
      <c r="D920" s="30">
        <f>YEAR(Table2[[#This Row],[date]])</f>
        <v>2020</v>
      </c>
      <c r="E920" s="30">
        <v>10505</v>
      </c>
      <c r="F920" s="30">
        <v>2.0727777777777772</v>
      </c>
      <c r="G920" s="30">
        <v>8.1541400000000088</v>
      </c>
      <c r="H920" s="30">
        <v>2.0727777777777772</v>
      </c>
      <c r="I920" s="30">
        <v>1.5408333333333331</v>
      </c>
      <c r="J920" s="30">
        <v>7.5056500000000064</v>
      </c>
      <c r="K920" s="30">
        <f>Table2[[#This Row],[km]]/Table2[[#This Row],[steps]]*1000*3.28084</f>
        <v>2.5466376656449339</v>
      </c>
      <c r="L920" s="31">
        <f>IF(Table2[[#This Row],[km_walking]]&gt;3,Table2[[#This Row],[km_walking]]/Table2[[#This Row],[hours_walking]],"")</f>
        <v>4.8711627906976798</v>
      </c>
      <c r="M920" s="30">
        <f t="shared" si="75"/>
        <v>1</v>
      </c>
      <c r="N920" s="30">
        <f t="shared" si="71"/>
        <v>0</v>
      </c>
      <c r="O920" s="30">
        <f t="shared" si="73"/>
        <v>0</v>
      </c>
      <c r="P920" s="30">
        <f>IFERROR(IF(Table2[[#This Row],[break]]=0,0,P919+1),1)</f>
        <v>0</v>
      </c>
      <c r="Q920" s="30">
        <f t="shared" si="72"/>
        <v>0</v>
      </c>
      <c r="R920" s="30" t="str">
        <f>TEXT(Table2[[#This Row],[date]],"dd-mmm-yyyy")</f>
        <v>07-Jul-2020</v>
      </c>
    </row>
    <row r="921" spans="1:18" x14ac:dyDescent="0.25">
      <c r="A921" s="27">
        <v>44020</v>
      </c>
      <c r="B921" s="6" t="str">
        <f t="shared" si="74"/>
        <v>08 Wed</v>
      </c>
      <c r="C921" s="6" t="str">
        <f>TEXT(Table2[[#This Row],[date]],"mmm")</f>
        <v>Jul</v>
      </c>
      <c r="D921" s="30">
        <f>YEAR(Table2[[#This Row],[date]])</f>
        <v>2020</v>
      </c>
      <c r="E921" s="30">
        <v>9337</v>
      </c>
      <c r="F921" s="30">
        <v>2.4458333333333342</v>
      </c>
      <c r="G921" s="30">
        <v>7.4862799999999998</v>
      </c>
      <c r="H921" s="30">
        <v>2.4458333333333342</v>
      </c>
      <c r="I921" s="30">
        <v>1.335277777777778</v>
      </c>
      <c r="J921" s="30">
        <v>6.6268099999999972</v>
      </c>
      <c r="K921" s="30">
        <f>Table2[[#This Row],[km]]/Table2[[#This Row],[steps]]*1000*3.28084</f>
        <v>2.6305330272250189</v>
      </c>
      <c r="L921" s="31">
        <f>IF(Table2[[#This Row],[km_walking]]&gt;3,Table2[[#This Row],[km_walking]]/Table2[[#This Row],[hours_walking]],"")</f>
        <v>4.9628699812773007</v>
      </c>
      <c r="M921" s="30">
        <f t="shared" si="75"/>
        <v>0</v>
      </c>
      <c r="N921" s="30">
        <f t="shared" si="71"/>
        <v>0</v>
      </c>
      <c r="O921" s="30">
        <f t="shared" si="73"/>
        <v>0</v>
      </c>
      <c r="P921" s="30">
        <f>IFERROR(IF(Table2[[#This Row],[break]]=0,0,P920+1),1)</f>
        <v>0</v>
      </c>
      <c r="Q921" s="30">
        <f t="shared" si="72"/>
        <v>0</v>
      </c>
      <c r="R921" s="30" t="str">
        <f>TEXT(Table2[[#This Row],[date]],"dd-mmm-yyyy")</f>
        <v>08-Jul-2020</v>
      </c>
    </row>
    <row r="922" spans="1:18" x14ac:dyDescent="0.25">
      <c r="A922" s="27">
        <v>44021</v>
      </c>
      <c r="B922" s="6" t="str">
        <f t="shared" si="74"/>
        <v>09 Thu</v>
      </c>
      <c r="C922" s="6" t="str">
        <f>TEXT(Table2[[#This Row],[date]],"mmm")</f>
        <v>Jul</v>
      </c>
      <c r="D922" s="30">
        <f>YEAR(Table2[[#This Row],[date]])</f>
        <v>2020</v>
      </c>
      <c r="E922" s="30">
        <v>12439</v>
      </c>
      <c r="F922" s="30">
        <v>2.6708333333333329</v>
      </c>
      <c r="G922" s="30">
        <v>9.2079699999999978</v>
      </c>
      <c r="H922" s="30">
        <v>2.6708333333333329</v>
      </c>
      <c r="I922" s="30">
        <v>1.937222222222222</v>
      </c>
      <c r="J922" s="30">
        <v>8.630139999999999</v>
      </c>
      <c r="K922" s="30">
        <f>Table2[[#This Row],[km]]/Table2[[#This Row],[steps]]*1000*3.28084</f>
        <v>2.4286418759385797</v>
      </c>
      <c r="L922" s="31">
        <f>IF(Table2[[#This Row],[km_walking]]&gt;3,Table2[[#This Row],[km_walking]]/Table2[[#This Row],[hours_walking]],"")</f>
        <v>4.4549045024376257</v>
      </c>
      <c r="M922" s="30">
        <f t="shared" si="75"/>
        <v>1</v>
      </c>
      <c r="N922" s="30">
        <f t="shared" si="71"/>
        <v>0</v>
      </c>
      <c r="O922" s="30">
        <f t="shared" si="73"/>
        <v>0</v>
      </c>
      <c r="P922" s="30">
        <f>IFERROR(IF(Table2[[#This Row],[break]]=0,0,P921+1),1)</f>
        <v>0</v>
      </c>
      <c r="Q922" s="30">
        <f t="shared" si="72"/>
        <v>0</v>
      </c>
      <c r="R922" s="30" t="str">
        <f>TEXT(Table2[[#This Row],[date]],"dd-mmm-yyyy")</f>
        <v>09-Jul-2020</v>
      </c>
    </row>
    <row r="923" spans="1:18" x14ac:dyDescent="0.25">
      <c r="A923" s="27">
        <v>44022</v>
      </c>
      <c r="B923" s="6" t="str">
        <f t="shared" si="74"/>
        <v>10 Fri</v>
      </c>
      <c r="C923" s="6" t="str">
        <f>TEXT(Table2[[#This Row],[date]],"mmm")</f>
        <v>Jul</v>
      </c>
      <c r="D923" s="30">
        <f>YEAR(Table2[[#This Row],[date]])</f>
        <v>2020</v>
      </c>
      <c r="E923" s="30">
        <v>1487</v>
      </c>
      <c r="F923" s="30">
        <v>0.8899999999999999</v>
      </c>
      <c r="G923" s="30">
        <v>1.0202599999999999</v>
      </c>
      <c r="H923" s="30">
        <v>0.8899999999999999</v>
      </c>
      <c r="I923" s="30">
        <v>0.1736111111111111</v>
      </c>
      <c r="J923" s="30">
        <v>0.49159000000000003</v>
      </c>
      <c r="K923" s="30">
        <f>Table2[[#This Row],[km]]/Table2[[#This Row],[steps]]*1000*3.28084</f>
        <v>2.2510489700067251</v>
      </c>
      <c r="L923" s="31" t="str">
        <f>IF(Table2[[#This Row],[km_walking]]&gt;3,Table2[[#This Row],[km_walking]]/Table2[[#This Row],[hours_walking]],"")</f>
        <v/>
      </c>
      <c r="M923" s="30">
        <f t="shared" si="75"/>
        <v>0</v>
      </c>
      <c r="N923" s="30">
        <f t="shared" si="71"/>
        <v>0</v>
      </c>
      <c r="O923" s="30">
        <f t="shared" si="73"/>
        <v>1</v>
      </c>
      <c r="P923" s="30">
        <f>IFERROR(IF(Table2[[#This Row],[break]]=0,0,P922+1),1)</f>
        <v>1</v>
      </c>
      <c r="Q923" s="30">
        <f t="shared" si="72"/>
        <v>0</v>
      </c>
      <c r="R923" s="30" t="str">
        <f>TEXT(Table2[[#This Row],[date]],"dd-mmm-yyyy")</f>
        <v>10-Jul-2020</v>
      </c>
    </row>
    <row r="924" spans="1:18" x14ac:dyDescent="0.25">
      <c r="A924" s="27">
        <v>44023</v>
      </c>
      <c r="B924" s="6" t="str">
        <f t="shared" si="74"/>
        <v>11 Sat</v>
      </c>
      <c r="C924" s="6" t="str">
        <f>TEXT(Table2[[#This Row],[date]],"mmm")</f>
        <v>Jul</v>
      </c>
      <c r="D924" s="30">
        <f>YEAR(Table2[[#This Row],[date]])</f>
        <v>2020</v>
      </c>
      <c r="E924" s="30">
        <v>20818</v>
      </c>
      <c r="F924" s="30">
        <v>5.0841666666667331</v>
      </c>
      <c r="G924" s="30">
        <v>15.84085000000001</v>
      </c>
      <c r="H924" s="30">
        <v>5.0841666666667331</v>
      </c>
      <c r="I924" s="30">
        <v>2.893888888888887</v>
      </c>
      <c r="J924" s="30">
        <v>13.929840000000009</v>
      </c>
      <c r="K924" s="30">
        <f>Table2[[#This Row],[km]]/Table2[[#This Row],[steps]]*1000*3.28084</f>
        <v>2.4964595212796636</v>
      </c>
      <c r="L924" s="31">
        <f>IF(Table2[[#This Row],[km_walking]]&gt;3,Table2[[#This Row],[km_walking]]/Table2[[#This Row],[hours_walking]],"")</f>
        <v>4.8135365713188776</v>
      </c>
      <c r="M924" s="30">
        <f t="shared" si="75"/>
        <v>1</v>
      </c>
      <c r="N924" s="30">
        <f t="shared" si="71"/>
        <v>1</v>
      </c>
      <c r="O924" s="30">
        <f t="shared" si="73"/>
        <v>0</v>
      </c>
      <c r="P924" s="30">
        <f>IFERROR(IF(Table2[[#This Row],[break]]=0,0,P923+1),1)</f>
        <v>0</v>
      </c>
      <c r="Q924" s="30">
        <f t="shared" si="72"/>
        <v>0</v>
      </c>
      <c r="R924" s="30" t="str">
        <f>TEXT(Table2[[#This Row],[date]],"dd-mmm-yyyy")</f>
        <v>11-Jul-2020</v>
      </c>
    </row>
    <row r="925" spans="1:18" x14ac:dyDescent="0.25">
      <c r="A925" s="27">
        <v>44024</v>
      </c>
      <c r="B925" s="6" t="str">
        <f t="shared" si="74"/>
        <v>12 Sun</v>
      </c>
      <c r="C925" s="6" t="str">
        <f>TEXT(Table2[[#This Row],[date]],"mmm")</f>
        <v>Jul</v>
      </c>
      <c r="D925" s="30">
        <f>YEAR(Table2[[#This Row],[date]])</f>
        <v>2020</v>
      </c>
      <c r="E925" s="30">
        <v>14161</v>
      </c>
      <c r="F925" s="30">
        <v>2.8769444444444789</v>
      </c>
      <c r="G925" s="30">
        <v>10.7217</v>
      </c>
      <c r="H925" s="30">
        <v>2.8769444444444789</v>
      </c>
      <c r="I925" s="30">
        <v>2.0402777777777779</v>
      </c>
      <c r="J925" s="30">
        <v>10.03856</v>
      </c>
      <c r="K925" s="30">
        <f>Table2[[#This Row],[km]]/Table2[[#This Row],[steps]]*1000*3.28084</f>
        <v>2.484018235152885</v>
      </c>
      <c r="L925" s="31">
        <f>IF(Table2[[#This Row],[km_walking]]&gt;3,Table2[[#This Row],[km_walking]]/Table2[[#This Row],[hours_walking]],"")</f>
        <v>4.9201927842069431</v>
      </c>
      <c r="M925" s="30">
        <f t="shared" si="75"/>
        <v>1</v>
      </c>
      <c r="N925" s="30">
        <f t="shared" si="71"/>
        <v>0</v>
      </c>
      <c r="O925" s="30">
        <f t="shared" si="73"/>
        <v>0</v>
      </c>
      <c r="P925" s="30">
        <f>IFERROR(IF(Table2[[#This Row],[break]]=0,0,P924+1),1)</f>
        <v>0</v>
      </c>
      <c r="Q925" s="30">
        <f t="shared" si="72"/>
        <v>0</v>
      </c>
      <c r="R925" s="30" t="str">
        <f>TEXT(Table2[[#This Row],[date]],"dd-mmm-yyyy")</f>
        <v>12-Jul-2020</v>
      </c>
    </row>
    <row r="926" spans="1:18" x14ac:dyDescent="0.25">
      <c r="A926" s="27">
        <v>44025</v>
      </c>
      <c r="B926" s="6" t="str">
        <f t="shared" si="74"/>
        <v>13 Mon</v>
      </c>
      <c r="C926" s="6" t="str">
        <f>TEXT(Table2[[#This Row],[date]],"mmm")</f>
        <v>Jul</v>
      </c>
      <c r="D926" s="30">
        <f>YEAR(Table2[[#This Row],[date]])</f>
        <v>2020</v>
      </c>
      <c r="E926" s="30">
        <v>8399</v>
      </c>
      <c r="F926" s="30">
        <v>1.9286111111111111</v>
      </c>
      <c r="G926" s="30">
        <v>6.6166700000000001</v>
      </c>
      <c r="H926" s="30">
        <v>1.9286111111111111</v>
      </c>
      <c r="I926" s="30">
        <v>1.1769444444444439</v>
      </c>
      <c r="J926" s="30">
        <v>5.8709700000000016</v>
      </c>
      <c r="K926" s="30">
        <f>Table2[[#This Row],[km]]/Table2[[#This Row],[steps]]*1000*3.28084</f>
        <v>2.5846214552684841</v>
      </c>
      <c r="L926" s="31">
        <f>IF(Table2[[#This Row],[km_walking]]&gt;3,Table2[[#This Row],[km_walking]]/Table2[[#This Row],[hours_walking]],"")</f>
        <v>4.9883153174415895</v>
      </c>
      <c r="M926" s="30">
        <f t="shared" si="75"/>
        <v>0</v>
      </c>
      <c r="N926" s="30">
        <f t="shared" si="71"/>
        <v>0</v>
      </c>
      <c r="O926" s="30">
        <f t="shared" si="73"/>
        <v>0</v>
      </c>
      <c r="P926" s="30">
        <f>IFERROR(IF(Table2[[#This Row],[break]]=0,0,P925+1),1)</f>
        <v>0</v>
      </c>
      <c r="Q926" s="30">
        <f t="shared" si="72"/>
        <v>0</v>
      </c>
      <c r="R926" s="30" t="str">
        <f>TEXT(Table2[[#This Row],[date]],"dd-mmm-yyyy")</f>
        <v>13-Jul-2020</v>
      </c>
    </row>
    <row r="927" spans="1:18" x14ac:dyDescent="0.25">
      <c r="A927" s="27">
        <v>44026</v>
      </c>
      <c r="B927" s="6" t="str">
        <f t="shared" si="74"/>
        <v>14 Tue</v>
      </c>
      <c r="C927" s="6" t="str">
        <f>TEXT(Table2[[#This Row],[date]],"mmm")</f>
        <v>Jul</v>
      </c>
      <c r="D927" s="30">
        <f>YEAR(Table2[[#This Row],[date]])</f>
        <v>2020</v>
      </c>
      <c r="E927" s="30">
        <v>11365</v>
      </c>
      <c r="F927" s="30">
        <v>2.8205555555555621</v>
      </c>
      <c r="G927" s="30">
        <v>8.8589599999999962</v>
      </c>
      <c r="H927" s="30">
        <v>2.8205555555555621</v>
      </c>
      <c r="I927" s="30">
        <v>1.6044444444444439</v>
      </c>
      <c r="J927" s="30">
        <v>7.8263699999999998</v>
      </c>
      <c r="K927" s="30">
        <f>Table2[[#This Row],[km]]/Table2[[#This Row],[steps]]*1000*3.28084</f>
        <v>2.5573981809414863</v>
      </c>
      <c r="L927" s="31">
        <f>IF(Table2[[#This Row],[km_walking]]&gt;3,Table2[[#This Row],[km_walking]]/Table2[[#This Row],[hours_walking]],"")</f>
        <v>4.8779314404432146</v>
      </c>
      <c r="M927" s="30">
        <f t="shared" si="75"/>
        <v>1</v>
      </c>
      <c r="N927" s="30">
        <f t="shared" si="71"/>
        <v>0</v>
      </c>
      <c r="O927" s="30">
        <f t="shared" si="73"/>
        <v>0</v>
      </c>
      <c r="P927" s="30">
        <f>IFERROR(IF(Table2[[#This Row],[break]]=0,0,P926+1),1)</f>
        <v>0</v>
      </c>
      <c r="Q927" s="30">
        <f t="shared" si="72"/>
        <v>0</v>
      </c>
      <c r="R927" s="30" t="str">
        <f>TEXT(Table2[[#This Row],[date]],"dd-mmm-yyyy")</f>
        <v>14-Jul-2020</v>
      </c>
    </row>
    <row r="928" spans="1:18" x14ac:dyDescent="0.25">
      <c r="A928" s="27">
        <v>44027</v>
      </c>
      <c r="B928" s="6" t="str">
        <f t="shared" si="74"/>
        <v>15 Wed</v>
      </c>
      <c r="C928" s="6" t="str">
        <f>TEXT(Table2[[#This Row],[date]],"mmm")</f>
        <v>Jul</v>
      </c>
      <c r="D928" s="30">
        <f>YEAR(Table2[[#This Row],[date]])</f>
        <v>2020</v>
      </c>
      <c r="E928" s="30">
        <v>7040</v>
      </c>
      <c r="F928" s="30">
        <v>1.7658333333333329</v>
      </c>
      <c r="G928" s="30">
        <v>5.4223599999999994</v>
      </c>
      <c r="H928" s="30">
        <v>1.7658333333333329</v>
      </c>
      <c r="I928" s="30">
        <v>1.024444444444444</v>
      </c>
      <c r="J928" s="30">
        <v>4.9693999999999994</v>
      </c>
      <c r="K928" s="30">
        <f>Table2[[#This Row],[km]]/Table2[[#This Row],[steps]]*1000*3.28084</f>
        <v>2.5269738043181813</v>
      </c>
      <c r="L928" s="31">
        <f>IF(Table2[[#This Row],[km_walking]]&gt;3,Table2[[#This Row],[km_walking]]/Table2[[#This Row],[hours_walking]],"")</f>
        <v>4.8508242950108471</v>
      </c>
      <c r="M928" s="30">
        <f t="shared" si="75"/>
        <v>0</v>
      </c>
      <c r="N928" s="30">
        <f t="shared" si="71"/>
        <v>0</v>
      </c>
      <c r="O928" s="30">
        <f t="shared" si="73"/>
        <v>0</v>
      </c>
      <c r="P928" s="30">
        <f>IFERROR(IF(Table2[[#This Row],[break]]=0,0,P927+1),1)</f>
        <v>0</v>
      </c>
      <c r="Q928" s="30">
        <f t="shared" si="72"/>
        <v>0</v>
      </c>
      <c r="R928" s="30" t="str">
        <f>TEXT(Table2[[#This Row],[date]],"dd-mmm-yyyy")</f>
        <v>15-Jul-2020</v>
      </c>
    </row>
    <row r="929" spans="1:18" x14ac:dyDescent="0.25">
      <c r="A929" s="27">
        <v>44028</v>
      </c>
      <c r="B929" s="6" t="str">
        <f t="shared" si="74"/>
        <v>16 Thu</v>
      </c>
      <c r="C929" s="6" t="str">
        <f>TEXT(Table2[[#This Row],[date]],"mmm")</f>
        <v>Jul</v>
      </c>
      <c r="D929" s="30">
        <f>YEAR(Table2[[#This Row],[date]])</f>
        <v>2020</v>
      </c>
      <c r="E929" s="30">
        <v>9735</v>
      </c>
      <c r="F929" s="30">
        <v>2.7433333333333381</v>
      </c>
      <c r="G929" s="30">
        <v>7.1037000000000026</v>
      </c>
      <c r="H929" s="30">
        <v>2.7433333333333381</v>
      </c>
      <c r="I929" s="30">
        <v>1.230277777777778</v>
      </c>
      <c r="J929" s="30">
        <v>5.6431400000000016</v>
      </c>
      <c r="K929" s="30">
        <f>Table2[[#This Row],[km]]/Table2[[#This Row],[steps]]*1000*3.28084</f>
        <v>2.3940527075500779</v>
      </c>
      <c r="L929" s="31">
        <f>IF(Table2[[#This Row],[km_walking]]&gt;3,Table2[[#This Row],[km_walking]]/Table2[[#This Row],[hours_walking]],"")</f>
        <v>4.5868828177918273</v>
      </c>
      <c r="M929" s="30">
        <f t="shared" si="75"/>
        <v>0</v>
      </c>
      <c r="N929" s="30">
        <f t="shared" si="71"/>
        <v>0</v>
      </c>
      <c r="O929" s="30">
        <f t="shared" si="73"/>
        <v>0</v>
      </c>
      <c r="P929" s="30">
        <f>IFERROR(IF(Table2[[#This Row],[break]]=0,0,P928+1),1)</f>
        <v>0</v>
      </c>
      <c r="Q929" s="30">
        <f t="shared" si="72"/>
        <v>0</v>
      </c>
      <c r="R929" s="30" t="str">
        <f>TEXT(Table2[[#This Row],[date]],"dd-mmm-yyyy")</f>
        <v>16-Jul-2020</v>
      </c>
    </row>
    <row r="930" spans="1:18" x14ac:dyDescent="0.25">
      <c r="A930" s="27">
        <v>44029</v>
      </c>
      <c r="B930" s="6" t="str">
        <f t="shared" si="74"/>
        <v>17 Fri</v>
      </c>
      <c r="C930" s="6" t="str">
        <f>TEXT(Table2[[#This Row],[date]],"mmm")</f>
        <v>Jul</v>
      </c>
      <c r="D930" s="30">
        <f>YEAR(Table2[[#This Row],[date]])</f>
        <v>2020</v>
      </c>
      <c r="E930" s="30">
        <v>3075</v>
      </c>
      <c r="F930" s="30">
        <v>1.286388888888889</v>
      </c>
      <c r="G930" s="30">
        <v>2.28986</v>
      </c>
      <c r="H930" s="30">
        <v>1.286388888888889</v>
      </c>
      <c r="I930" s="30">
        <v>0.3552777777777778</v>
      </c>
      <c r="J930" s="30">
        <v>1.57942</v>
      </c>
      <c r="K930" s="30">
        <f>Table2[[#This Row],[km]]/Table2[[#This Row],[steps]]*1000*3.28084</f>
        <v>2.443142856065041</v>
      </c>
      <c r="L930" s="31" t="str">
        <f>IF(Table2[[#This Row],[km_walking]]&gt;3,Table2[[#This Row],[km_walking]]/Table2[[#This Row],[hours_walking]],"")</f>
        <v/>
      </c>
      <c r="M930" s="30">
        <f t="shared" si="75"/>
        <v>0</v>
      </c>
      <c r="N930" s="30">
        <f t="shared" si="71"/>
        <v>0</v>
      </c>
      <c r="O930" s="30">
        <f t="shared" si="73"/>
        <v>0</v>
      </c>
      <c r="P930" s="30">
        <f>IFERROR(IF(Table2[[#This Row],[break]]=0,0,P929+1),1)</f>
        <v>0</v>
      </c>
      <c r="Q930" s="30">
        <f t="shared" si="72"/>
        <v>0</v>
      </c>
      <c r="R930" s="30" t="str">
        <f>TEXT(Table2[[#This Row],[date]],"dd-mmm-yyyy")</f>
        <v>17-Jul-2020</v>
      </c>
    </row>
    <row r="931" spans="1:18" x14ac:dyDescent="0.25">
      <c r="A931" s="27">
        <v>44030</v>
      </c>
      <c r="B931" s="6" t="str">
        <f t="shared" si="74"/>
        <v>18 Sat</v>
      </c>
      <c r="C931" s="6" t="str">
        <f>TEXT(Table2[[#This Row],[date]],"mmm")</f>
        <v>Jul</v>
      </c>
      <c r="D931" s="30">
        <f>YEAR(Table2[[#This Row],[date]])</f>
        <v>2020</v>
      </c>
      <c r="E931" s="30">
        <v>10142</v>
      </c>
      <c r="F931" s="30">
        <v>1.868888888888889</v>
      </c>
      <c r="G931" s="30">
        <v>8.5107799999999987</v>
      </c>
      <c r="H931" s="30">
        <v>1.868888888888889</v>
      </c>
      <c r="I931" s="30">
        <v>1.575555555555556</v>
      </c>
      <c r="J931" s="30">
        <v>8.2787699999999997</v>
      </c>
      <c r="K931" s="30">
        <f>Table2[[#This Row],[km]]/Table2[[#This Row],[steps]]*1000*3.28084</f>
        <v>2.753155931295602</v>
      </c>
      <c r="L931" s="31">
        <f>IF(Table2[[#This Row],[km_walking]]&gt;3,Table2[[#This Row],[km_walking]]/Table2[[#This Row],[hours_walking]],"")</f>
        <v>5.2545084626234111</v>
      </c>
      <c r="M931" s="30">
        <f t="shared" si="75"/>
        <v>1</v>
      </c>
      <c r="N931" s="30">
        <f t="shared" si="71"/>
        <v>0</v>
      </c>
      <c r="O931" s="30">
        <f t="shared" si="73"/>
        <v>0</v>
      </c>
      <c r="P931" s="30">
        <f>IFERROR(IF(Table2[[#This Row],[break]]=0,0,P930+1),1)</f>
        <v>0</v>
      </c>
      <c r="Q931" s="30">
        <f t="shared" si="72"/>
        <v>1</v>
      </c>
      <c r="R931" s="30" t="str">
        <f>TEXT(Table2[[#This Row],[date]],"dd-mmm-yyyy")</f>
        <v>18-Jul-2020</v>
      </c>
    </row>
    <row r="932" spans="1:18" x14ac:dyDescent="0.25">
      <c r="A932" s="27">
        <v>44031</v>
      </c>
      <c r="B932" s="6" t="str">
        <f t="shared" si="74"/>
        <v>19 Sun</v>
      </c>
      <c r="C932" s="6" t="str">
        <f>TEXT(Table2[[#This Row],[date]],"mmm")</f>
        <v>Jul</v>
      </c>
      <c r="D932" s="30">
        <f>YEAR(Table2[[#This Row],[date]])</f>
        <v>2020</v>
      </c>
      <c r="E932" s="30">
        <v>11674</v>
      </c>
      <c r="F932" s="30">
        <v>2.5300000000000109</v>
      </c>
      <c r="G932" s="30">
        <v>9.0788000000000029</v>
      </c>
      <c r="H932" s="30">
        <v>2.5300000000000109</v>
      </c>
      <c r="I932" s="30">
        <v>1.7105555555555561</v>
      </c>
      <c r="J932" s="30">
        <v>8.5827999999999989</v>
      </c>
      <c r="K932" s="30">
        <f>Table2[[#This Row],[km]]/Table2[[#This Row],[steps]]*1000*3.28084</f>
        <v>2.551489651533323</v>
      </c>
      <c r="L932" s="31">
        <f>IF(Table2[[#This Row],[km_walking]]&gt;3,Table2[[#This Row],[km_walking]]/Table2[[#This Row],[hours_walking]],"")</f>
        <v>5.017551152971742</v>
      </c>
      <c r="M932" s="30">
        <f t="shared" si="75"/>
        <v>1</v>
      </c>
      <c r="N932" s="30">
        <f t="shared" si="71"/>
        <v>0</v>
      </c>
      <c r="O932" s="30">
        <f t="shared" si="73"/>
        <v>0</v>
      </c>
      <c r="P932" s="30">
        <f>IFERROR(IF(Table2[[#This Row],[break]]=0,0,P931+1),1)</f>
        <v>0</v>
      </c>
      <c r="Q932" s="30">
        <f t="shared" si="72"/>
        <v>1</v>
      </c>
      <c r="R932" s="30" t="str">
        <f>TEXT(Table2[[#This Row],[date]],"dd-mmm-yyyy")</f>
        <v>19-Jul-2020</v>
      </c>
    </row>
    <row r="933" spans="1:18" x14ac:dyDescent="0.25">
      <c r="A933" s="27">
        <v>44032</v>
      </c>
      <c r="B933" s="6" t="str">
        <f t="shared" si="74"/>
        <v>20 Mon</v>
      </c>
      <c r="C933" s="6" t="str">
        <f>TEXT(Table2[[#This Row],[date]],"mmm")</f>
        <v>Jul</v>
      </c>
      <c r="D933" s="30">
        <f>YEAR(Table2[[#This Row],[date]])</f>
        <v>2020</v>
      </c>
      <c r="E933" s="30">
        <v>1704</v>
      </c>
      <c r="F933" s="30">
        <v>0.80861111111111117</v>
      </c>
      <c r="G933" s="30">
        <v>1.1978599999999999</v>
      </c>
      <c r="H933" s="30">
        <v>0.80861111111111117</v>
      </c>
      <c r="I933" s="30">
        <v>0.16916666666666669</v>
      </c>
      <c r="J933" s="30">
        <v>0.65561000000000003</v>
      </c>
      <c r="K933" s="30">
        <f>Table2[[#This Row],[km]]/Table2[[#This Row],[steps]]*1000*3.28084</f>
        <v>2.3063304004694829</v>
      </c>
      <c r="L933" s="31" t="str">
        <f>IF(Table2[[#This Row],[km_walking]]&gt;3,Table2[[#This Row],[km_walking]]/Table2[[#This Row],[hours_walking]],"")</f>
        <v/>
      </c>
      <c r="M933" s="30">
        <f t="shared" si="75"/>
        <v>0</v>
      </c>
      <c r="N933" s="30">
        <f t="shared" si="71"/>
        <v>0</v>
      </c>
      <c r="O933" s="30">
        <f t="shared" si="73"/>
        <v>1</v>
      </c>
      <c r="P933" s="30">
        <f>IFERROR(IF(Table2[[#This Row],[break]]=0,0,P932+1),1)</f>
        <v>1</v>
      </c>
      <c r="Q933" s="30">
        <f t="shared" si="72"/>
        <v>0</v>
      </c>
      <c r="R933" s="30" t="str">
        <f>TEXT(Table2[[#This Row],[date]],"dd-mmm-yyyy")</f>
        <v>20-Jul-2020</v>
      </c>
    </row>
    <row r="934" spans="1:18" x14ac:dyDescent="0.25">
      <c r="A934" s="27">
        <v>44033</v>
      </c>
      <c r="B934" s="6" t="str">
        <f t="shared" si="74"/>
        <v>21 Tue</v>
      </c>
      <c r="C934" s="6" t="str">
        <f>TEXT(Table2[[#This Row],[date]],"mmm")</f>
        <v>Jul</v>
      </c>
      <c r="D934" s="30">
        <f>YEAR(Table2[[#This Row],[date]])</f>
        <v>2020</v>
      </c>
      <c r="E934" s="30">
        <v>10817</v>
      </c>
      <c r="F934" s="30">
        <v>2.5941666666667</v>
      </c>
      <c r="G934" s="30">
        <v>8.1332599999999982</v>
      </c>
      <c r="H934" s="30">
        <v>2.5941666666667</v>
      </c>
      <c r="I934" s="30">
        <v>1.582777777777777</v>
      </c>
      <c r="J934" s="30">
        <v>7.4368399999999966</v>
      </c>
      <c r="K934" s="30">
        <f>Table2[[#This Row],[km]]/Table2[[#This Row],[steps]]*1000*3.28084</f>
        <v>2.4668507662383279</v>
      </c>
      <c r="L934" s="31">
        <f>IF(Table2[[#This Row],[km_walking]]&gt;3,Table2[[#This Row],[km_walking]]/Table2[[#This Row],[hours_walking]],"")</f>
        <v>4.6986002106002109</v>
      </c>
      <c r="M934" s="30">
        <f t="shared" si="75"/>
        <v>1</v>
      </c>
      <c r="N934" s="30">
        <f t="shared" si="71"/>
        <v>0</v>
      </c>
      <c r="O934" s="30">
        <f t="shared" si="73"/>
        <v>0</v>
      </c>
      <c r="P934" s="30">
        <f>IFERROR(IF(Table2[[#This Row],[break]]=0,0,P933+1),1)</f>
        <v>0</v>
      </c>
      <c r="Q934" s="30">
        <f t="shared" si="72"/>
        <v>0</v>
      </c>
      <c r="R934" s="30" t="str">
        <f>TEXT(Table2[[#This Row],[date]],"dd-mmm-yyyy")</f>
        <v>21-Jul-2020</v>
      </c>
    </row>
    <row r="935" spans="1:18" x14ac:dyDescent="0.25">
      <c r="A935" s="27">
        <v>44034</v>
      </c>
      <c r="B935" s="6" t="str">
        <f t="shared" si="74"/>
        <v>22 Wed</v>
      </c>
      <c r="C935" s="6" t="str">
        <f>TEXT(Table2[[#This Row],[date]],"mmm")</f>
        <v>Jul</v>
      </c>
      <c r="D935" s="30">
        <f>YEAR(Table2[[#This Row],[date]])</f>
        <v>2020</v>
      </c>
      <c r="E935" s="30">
        <v>737</v>
      </c>
      <c r="F935" s="30">
        <v>0.69083333333333341</v>
      </c>
      <c r="G935" s="30">
        <v>0.46205000000000013</v>
      </c>
      <c r="H935" s="30">
        <v>0.69083333333333341</v>
      </c>
      <c r="I935" s="30">
        <v>4.1666666666666666E-3</v>
      </c>
      <c r="J935" s="30">
        <v>2.8330000000000001E-2</v>
      </c>
      <c r="K935" s="30">
        <f>Table2[[#This Row],[km]]/Table2[[#This Row],[steps]]*1000*3.28084</f>
        <v>2.0568685508819544</v>
      </c>
      <c r="L935" s="31" t="str">
        <f>IF(Table2[[#This Row],[km_walking]]&gt;3,Table2[[#This Row],[km_walking]]/Table2[[#This Row],[hours_walking]],"")</f>
        <v/>
      </c>
      <c r="M935" s="30">
        <f t="shared" si="75"/>
        <v>0</v>
      </c>
      <c r="N935" s="30">
        <f t="shared" si="71"/>
        <v>0</v>
      </c>
      <c r="O935" s="30">
        <f t="shared" si="73"/>
        <v>1</v>
      </c>
      <c r="P935" s="30">
        <f>IFERROR(IF(Table2[[#This Row],[break]]=0,0,P934+1),1)</f>
        <v>1</v>
      </c>
      <c r="Q935" s="30">
        <f t="shared" si="72"/>
        <v>1</v>
      </c>
      <c r="R935" s="30" t="str">
        <f>TEXT(Table2[[#This Row],[date]],"dd-mmm-yyyy")</f>
        <v>22-Jul-2020</v>
      </c>
    </row>
    <row r="936" spans="1:18" x14ac:dyDescent="0.25">
      <c r="A936" s="27">
        <v>44035</v>
      </c>
      <c r="B936" s="6" t="str">
        <f t="shared" si="74"/>
        <v>23 Thu</v>
      </c>
      <c r="C936" s="6" t="str">
        <f>TEXT(Table2[[#This Row],[date]],"mmm")</f>
        <v>Jul</v>
      </c>
      <c r="D936" s="30">
        <f>YEAR(Table2[[#This Row],[date]])</f>
        <v>2020</v>
      </c>
      <c r="E936" s="30">
        <v>9336</v>
      </c>
      <c r="F936" s="30">
        <v>2.3502777777777779</v>
      </c>
      <c r="G936" s="30">
        <v>7.2857230000000044</v>
      </c>
      <c r="H936" s="30">
        <v>2.3502777777777779</v>
      </c>
      <c r="I936" s="30">
        <v>1.3391666666666671</v>
      </c>
      <c r="J936" s="30">
        <v>6.6850230000000028</v>
      </c>
      <c r="K936" s="30">
        <f>Table2[[#This Row],[km]]/Table2[[#This Row],[steps]]*1000*3.28084</f>
        <v>2.5603354163796075</v>
      </c>
      <c r="L936" s="31">
        <f>IF(Table2[[#This Row],[km_walking]]&gt;3,Table2[[#This Row],[km_walking]]/Table2[[#This Row],[hours_walking]],"")</f>
        <v>4.9919275668948355</v>
      </c>
      <c r="M936" s="30">
        <f t="shared" si="75"/>
        <v>0</v>
      </c>
      <c r="N936" s="30">
        <f t="shared" si="71"/>
        <v>0</v>
      </c>
      <c r="O936" s="30">
        <f t="shared" si="73"/>
        <v>0</v>
      </c>
      <c r="P936" s="30">
        <f>IFERROR(IF(Table2[[#This Row],[break]]=0,0,P935+1),1)</f>
        <v>0</v>
      </c>
      <c r="Q936" s="30">
        <f t="shared" si="72"/>
        <v>0</v>
      </c>
      <c r="R936" s="30" t="str">
        <f>TEXT(Table2[[#This Row],[date]],"dd-mmm-yyyy")</f>
        <v>23-Jul-2020</v>
      </c>
    </row>
    <row r="937" spans="1:18" x14ac:dyDescent="0.25">
      <c r="A937" s="27">
        <v>44036</v>
      </c>
      <c r="B937" s="6" t="str">
        <f t="shared" si="74"/>
        <v>24 Fri</v>
      </c>
      <c r="C937" s="6" t="str">
        <f>TEXT(Table2[[#This Row],[date]],"mmm")</f>
        <v>Jul</v>
      </c>
      <c r="D937" s="30">
        <f>YEAR(Table2[[#This Row],[date]])</f>
        <v>2020</v>
      </c>
      <c r="E937" s="30">
        <v>11847</v>
      </c>
      <c r="F937" s="30">
        <v>2.515555555555562</v>
      </c>
      <c r="G937" s="30">
        <v>8.8153999999999968</v>
      </c>
      <c r="H937" s="30">
        <v>2.515555555555562</v>
      </c>
      <c r="I937" s="30">
        <v>1.7711111111111111</v>
      </c>
      <c r="J937" s="30">
        <v>8.2518399999999978</v>
      </c>
      <c r="K937" s="30">
        <f>Table2[[#This Row],[km]]/Table2[[#This Row],[steps]]*1000*3.28084</f>
        <v>2.4412861429897852</v>
      </c>
      <c r="L937" s="31">
        <f>IF(Table2[[#This Row],[km_walking]]&gt;3,Table2[[#This Row],[km_walking]]/Table2[[#This Row],[hours_walking]],"")</f>
        <v>4.6591317440401498</v>
      </c>
      <c r="M937" s="30">
        <f t="shared" si="75"/>
        <v>1</v>
      </c>
      <c r="N937" s="30">
        <f t="shared" si="71"/>
        <v>0</v>
      </c>
      <c r="O937" s="30">
        <f t="shared" si="73"/>
        <v>0</v>
      </c>
      <c r="P937" s="30">
        <f>IFERROR(IF(Table2[[#This Row],[break]]=0,0,P936+1),1)</f>
        <v>0</v>
      </c>
      <c r="Q937" s="30">
        <f t="shared" si="72"/>
        <v>0</v>
      </c>
      <c r="R937" s="30" t="str">
        <f>TEXT(Table2[[#This Row],[date]],"dd-mmm-yyyy")</f>
        <v>24-Jul-2020</v>
      </c>
    </row>
    <row r="938" spans="1:18" x14ac:dyDescent="0.25">
      <c r="A938" s="27">
        <v>44037</v>
      </c>
      <c r="B938" s="6" t="str">
        <f t="shared" si="74"/>
        <v>25 Sat</v>
      </c>
      <c r="C938" s="6" t="str">
        <f>TEXT(Table2[[#This Row],[date]],"mmm")</f>
        <v>Jul</v>
      </c>
      <c r="D938" s="30">
        <f>YEAR(Table2[[#This Row],[date]])</f>
        <v>2020</v>
      </c>
      <c r="E938" s="30">
        <v>9260</v>
      </c>
      <c r="F938" s="30">
        <v>2.79444444444447</v>
      </c>
      <c r="G938" s="30">
        <v>7.0102299999999982</v>
      </c>
      <c r="H938" s="30">
        <v>2.79444444444447</v>
      </c>
      <c r="I938" s="30">
        <v>1.1019444444444439</v>
      </c>
      <c r="J938" s="30">
        <v>5.574659999999998</v>
      </c>
      <c r="K938" s="30">
        <f>Table2[[#This Row],[km]]/Table2[[#This Row],[steps]]*1000*3.28084</f>
        <v>2.4837411439740813</v>
      </c>
      <c r="L938" s="31">
        <f>IF(Table2[[#This Row],[km_walking]]&gt;3,Table2[[#This Row],[km_walking]]/Table2[[#This Row],[hours_walking]],"")</f>
        <v>5.0589301739349635</v>
      </c>
      <c r="M938" s="30">
        <f t="shared" si="75"/>
        <v>0</v>
      </c>
      <c r="N938" s="30">
        <f t="shared" si="71"/>
        <v>0</v>
      </c>
      <c r="O938" s="30">
        <f t="shared" si="73"/>
        <v>0</v>
      </c>
      <c r="P938" s="30">
        <f>IFERROR(IF(Table2[[#This Row],[break]]=0,0,P937+1),1)</f>
        <v>0</v>
      </c>
      <c r="Q938" s="30">
        <f t="shared" si="72"/>
        <v>1</v>
      </c>
      <c r="R938" s="30" t="str">
        <f>TEXT(Table2[[#This Row],[date]],"dd-mmm-yyyy")</f>
        <v>25-Jul-2020</v>
      </c>
    </row>
    <row r="939" spans="1:18" x14ac:dyDescent="0.25">
      <c r="A939" s="27">
        <v>44038</v>
      </c>
      <c r="B939" s="6" t="str">
        <f t="shared" si="74"/>
        <v>26 Sun</v>
      </c>
      <c r="C939" s="6" t="str">
        <f>TEXT(Table2[[#This Row],[date]],"mmm")</f>
        <v>Jul</v>
      </c>
      <c r="D939" s="30">
        <f>YEAR(Table2[[#This Row],[date]])</f>
        <v>2020</v>
      </c>
      <c r="E939" s="30">
        <v>9824</v>
      </c>
      <c r="F939" s="30">
        <v>2.8186111111111241</v>
      </c>
      <c r="G939" s="30">
        <v>7.5134299999999987</v>
      </c>
      <c r="H939" s="30">
        <v>2.8186111111111232</v>
      </c>
      <c r="I939" s="30">
        <v>1.279166666666667</v>
      </c>
      <c r="J939" s="30">
        <v>6.4677499999999988</v>
      </c>
      <c r="K939" s="30">
        <f>Table2[[#This Row],[km]]/Table2[[#This Row],[steps]]*1000*3.28084</f>
        <v>2.5091980538680776</v>
      </c>
      <c r="L939" s="31">
        <f>IF(Table2[[#This Row],[km_walking]]&gt;3,Table2[[#This Row],[km_walking]]/Table2[[#This Row],[hours_walking]],"")</f>
        <v>5.0562214983713334</v>
      </c>
      <c r="M939" s="30">
        <f t="shared" si="75"/>
        <v>0</v>
      </c>
      <c r="N939" s="30">
        <f t="shared" si="71"/>
        <v>0</v>
      </c>
      <c r="O939" s="30">
        <f t="shared" si="73"/>
        <v>0</v>
      </c>
      <c r="P939" s="30">
        <f>IFERROR(IF(Table2[[#This Row],[break]]=0,0,P938+1),1)</f>
        <v>0</v>
      </c>
      <c r="Q939" s="30">
        <f t="shared" si="72"/>
        <v>1</v>
      </c>
      <c r="R939" s="30" t="str">
        <f>TEXT(Table2[[#This Row],[date]],"dd-mmm-yyyy")</f>
        <v>26-Jul-2020</v>
      </c>
    </row>
    <row r="940" spans="1:18" x14ac:dyDescent="0.25">
      <c r="A940" s="27">
        <v>44039</v>
      </c>
      <c r="B940" s="6" t="str">
        <f t="shared" si="74"/>
        <v>27 Mon</v>
      </c>
      <c r="C940" s="6" t="str">
        <f>TEXT(Table2[[#This Row],[date]],"mmm")</f>
        <v>Jul</v>
      </c>
      <c r="D940" s="30">
        <f>YEAR(Table2[[#This Row],[date]])</f>
        <v>2020</v>
      </c>
      <c r="E940" s="30">
        <v>10666</v>
      </c>
      <c r="F940" s="30">
        <v>2.3552777777777769</v>
      </c>
      <c r="G940" s="30">
        <v>8.0535500000000013</v>
      </c>
      <c r="H940" s="30">
        <v>2.3552777777777769</v>
      </c>
      <c r="I940" s="30">
        <v>1.548888888888889</v>
      </c>
      <c r="J940" s="30">
        <v>7.2863300000000022</v>
      </c>
      <c r="K940" s="30">
        <f>Table2[[#This Row],[km]]/Table2[[#This Row],[steps]]*1000*3.28084</f>
        <v>2.4772556705419091</v>
      </c>
      <c r="L940" s="31">
        <f>IF(Table2[[#This Row],[km_walking]]&gt;3,Table2[[#This Row],[km_walking]]/Table2[[#This Row],[hours_walking]],"")</f>
        <v>4.7042302725968446</v>
      </c>
      <c r="M940" s="30">
        <f t="shared" si="75"/>
        <v>1</v>
      </c>
      <c r="N940" s="30">
        <f t="shared" si="71"/>
        <v>0</v>
      </c>
      <c r="O940" s="30">
        <f t="shared" si="73"/>
        <v>0</v>
      </c>
      <c r="P940" s="30">
        <f>IFERROR(IF(Table2[[#This Row],[break]]=0,0,P939+1),1)</f>
        <v>0</v>
      </c>
      <c r="Q940" s="30">
        <f t="shared" si="72"/>
        <v>0</v>
      </c>
      <c r="R940" s="30" t="str">
        <f>TEXT(Table2[[#This Row],[date]],"dd-mmm-yyyy")</f>
        <v>27-Jul-2020</v>
      </c>
    </row>
    <row r="941" spans="1:18" x14ac:dyDescent="0.25">
      <c r="A941" s="27">
        <v>44040</v>
      </c>
      <c r="B941" s="6" t="str">
        <f t="shared" si="74"/>
        <v>28 Tue</v>
      </c>
      <c r="C941" s="6" t="str">
        <f>TEXT(Table2[[#This Row],[date]],"mmm")</f>
        <v>Jul</v>
      </c>
      <c r="D941" s="30">
        <f>YEAR(Table2[[#This Row],[date]])</f>
        <v>2020</v>
      </c>
      <c r="E941" s="30">
        <v>12972</v>
      </c>
      <c r="F941" s="30">
        <v>2.7611111111111319</v>
      </c>
      <c r="G941" s="30">
        <v>9.6959899999999948</v>
      </c>
      <c r="H941" s="30">
        <v>2.7611111111111311</v>
      </c>
      <c r="I941" s="30">
        <v>1.8374999999999999</v>
      </c>
      <c r="J941" s="30">
        <v>8.778000000000004</v>
      </c>
      <c r="K941" s="30">
        <f>Table2[[#This Row],[km]]/Table2[[#This Row],[steps]]*1000*3.28084</f>
        <v>2.4522812081097736</v>
      </c>
      <c r="L941" s="31">
        <f>IF(Table2[[#This Row],[km_walking]]&gt;3,Table2[[#This Row],[km_walking]]/Table2[[#This Row],[hours_walking]],"")</f>
        <v>4.7771428571428594</v>
      </c>
      <c r="M941" s="30">
        <f t="shared" si="75"/>
        <v>1</v>
      </c>
      <c r="N941" s="30">
        <f t="shared" si="71"/>
        <v>0</v>
      </c>
      <c r="O941" s="30">
        <f t="shared" si="73"/>
        <v>0</v>
      </c>
      <c r="P941" s="30">
        <f>IFERROR(IF(Table2[[#This Row],[break]]=0,0,P940+1),1)</f>
        <v>0</v>
      </c>
      <c r="Q941" s="30">
        <f t="shared" si="72"/>
        <v>0</v>
      </c>
      <c r="R941" s="30" t="str">
        <f>TEXT(Table2[[#This Row],[date]],"dd-mmm-yyyy")</f>
        <v>28-Jul-2020</v>
      </c>
    </row>
    <row r="942" spans="1:18" x14ac:dyDescent="0.25">
      <c r="A942" s="27">
        <v>44041</v>
      </c>
      <c r="B942" s="6" t="str">
        <f t="shared" si="74"/>
        <v>29 Wed</v>
      </c>
      <c r="C942" s="6" t="str">
        <f>TEXT(Table2[[#This Row],[date]],"mmm")</f>
        <v>Jul</v>
      </c>
      <c r="D942" s="30">
        <f>YEAR(Table2[[#This Row],[date]])</f>
        <v>2020</v>
      </c>
      <c r="E942" s="30">
        <v>735</v>
      </c>
      <c r="F942" s="30">
        <v>0.59833333333333327</v>
      </c>
      <c r="G942" s="30">
        <v>0.48107</v>
      </c>
      <c r="H942" s="30">
        <v>0.59833333333333327</v>
      </c>
      <c r="I942" s="30">
        <v>7.4999999999999997E-3</v>
      </c>
      <c r="J942" s="30">
        <v>3.7760000000000002E-2</v>
      </c>
      <c r="K942" s="30">
        <f>Table2[[#This Row],[km]]/Table2[[#This Row],[steps]]*1000*3.28084</f>
        <v>2.1473655765986392</v>
      </c>
      <c r="L942" s="31" t="str">
        <f>IF(Table2[[#This Row],[km_walking]]&gt;3,Table2[[#This Row],[km_walking]]/Table2[[#This Row],[hours_walking]],"")</f>
        <v/>
      </c>
      <c r="M942" s="30">
        <f t="shared" si="75"/>
        <v>0</v>
      </c>
      <c r="N942" s="30">
        <f t="shared" si="71"/>
        <v>0</v>
      </c>
      <c r="O942" s="30">
        <f t="shared" si="73"/>
        <v>1</v>
      </c>
      <c r="P942" s="30">
        <f>IFERROR(IF(Table2[[#This Row],[break]]=0,0,P941+1),1)</f>
        <v>1</v>
      </c>
      <c r="Q942" s="30">
        <f t="shared" si="72"/>
        <v>1</v>
      </c>
      <c r="R942" s="30" t="str">
        <f>TEXT(Table2[[#This Row],[date]],"dd-mmm-yyyy")</f>
        <v>29-Jul-2020</v>
      </c>
    </row>
    <row r="943" spans="1:18" x14ac:dyDescent="0.25">
      <c r="A943" s="27">
        <v>44042</v>
      </c>
      <c r="B943" s="6" t="str">
        <f t="shared" si="74"/>
        <v>30 Thu</v>
      </c>
      <c r="C943" s="6" t="str">
        <f>TEXT(Table2[[#This Row],[date]],"mmm")</f>
        <v>Jul</v>
      </c>
      <c r="D943" s="30">
        <f>YEAR(Table2[[#This Row],[date]])</f>
        <v>2020</v>
      </c>
      <c r="E943" s="30">
        <v>17165</v>
      </c>
      <c r="F943" s="30">
        <v>3.2841666666666671</v>
      </c>
      <c r="G943" s="30">
        <v>12.728350000000001</v>
      </c>
      <c r="H943" s="30">
        <v>3.2841666666666671</v>
      </c>
      <c r="I943" s="30">
        <v>2.7769444444444442</v>
      </c>
      <c r="J943" s="30">
        <v>12.444459999999999</v>
      </c>
      <c r="K943" s="30">
        <f>Table2[[#This Row],[km]]/Table2[[#This Row],[steps]]*1000*3.28084</f>
        <v>2.4328389055636475</v>
      </c>
      <c r="L943" s="31">
        <f>IF(Table2[[#This Row],[km_walking]]&gt;3,Table2[[#This Row],[km_walking]]/Table2[[#This Row],[hours_walking]],"")</f>
        <v>4.4813500050015005</v>
      </c>
      <c r="M943" s="30">
        <f t="shared" si="75"/>
        <v>1</v>
      </c>
      <c r="N943" s="30">
        <f t="shared" si="71"/>
        <v>0</v>
      </c>
      <c r="O943" s="30">
        <f t="shared" si="73"/>
        <v>0</v>
      </c>
      <c r="P943" s="30">
        <f>IFERROR(IF(Table2[[#This Row],[break]]=0,0,P942+1),1)</f>
        <v>0</v>
      </c>
      <c r="Q943" s="30">
        <f t="shared" si="72"/>
        <v>0</v>
      </c>
      <c r="R943" s="30" t="str">
        <f>TEXT(Table2[[#This Row],[date]],"dd-mmm-yyyy")</f>
        <v>30-Jul-2020</v>
      </c>
    </row>
    <row r="944" spans="1:18" x14ac:dyDescent="0.25">
      <c r="A944" s="27">
        <v>44043</v>
      </c>
      <c r="B944" s="6" t="str">
        <f t="shared" si="74"/>
        <v>31 Fri</v>
      </c>
      <c r="C944" s="6" t="str">
        <f>TEXT(Table2[[#This Row],[date]],"mmm")</f>
        <v>Jul</v>
      </c>
      <c r="D944" s="30">
        <f>YEAR(Table2[[#This Row],[date]])</f>
        <v>2020</v>
      </c>
      <c r="E944" s="30">
        <v>10900</v>
      </c>
      <c r="F944" s="30">
        <v>2.5686111111111281</v>
      </c>
      <c r="G944" s="30">
        <v>7.6139100000000006</v>
      </c>
      <c r="H944" s="30">
        <v>2.5686111111111281</v>
      </c>
      <c r="I944" s="30">
        <v>1.5394444444444439</v>
      </c>
      <c r="J944" s="30">
        <v>6.9239800000000002</v>
      </c>
      <c r="K944" s="30">
        <f>Table2[[#This Row],[km]]/Table2[[#This Row],[steps]]*1000*3.28084</f>
        <v>2.2917449985688076</v>
      </c>
      <c r="L944" s="31">
        <f>IF(Table2[[#This Row],[km_walking]]&gt;3,Table2[[#This Row],[km_walking]]/Table2[[#This Row],[hours_walking]],"")</f>
        <v>4.4977134608444622</v>
      </c>
      <c r="M944" s="30">
        <f t="shared" si="75"/>
        <v>1</v>
      </c>
      <c r="N944" s="30">
        <f t="shared" si="71"/>
        <v>0</v>
      </c>
      <c r="O944" s="30">
        <f t="shared" si="73"/>
        <v>0</v>
      </c>
      <c r="P944" s="30">
        <f>IFERROR(IF(Table2[[#This Row],[break]]=0,0,P943+1),1)</f>
        <v>0</v>
      </c>
      <c r="Q944" s="30">
        <f t="shared" si="72"/>
        <v>0</v>
      </c>
      <c r="R944" s="30" t="str">
        <f>TEXT(Table2[[#This Row],[date]],"dd-mmm-yyyy")</f>
        <v>31-Jul-2020</v>
      </c>
    </row>
    <row r="945" spans="1:18" x14ac:dyDescent="0.25">
      <c r="A945" s="27">
        <v>44044</v>
      </c>
      <c r="B945" s="6" t="str">
        <f t="shared" si="74"/>
        <v>01 Sat</v>
      </c>
      <c r="C945" s="6" t="str">
        <f>TEXT(Table2[[#This Row],[date]],"mmm")</f>
        <v>Aug</v>
      </c>
      <c r="D945" s="30">
        <f>YEAR(Table2[[#This Row],[date]])</f>
        <v>2020</v>
      </c>
      <c r="E945" s="30">
        <v>11202</v>
      </c>
      <c r="F945" s="30">
        <v>3.3669444444444698</v>
      </c>
      <c r="G945" s="30">
        <v>8.0970260000000032</v>
      </c>
      <c r="H945" s="30">
        <v>3.3669444444444698</v>
      </c>
      <c r="I945" s="30">
        <v>1.515555555555556</v>
      </c>
      <c r="J945" s="30">
        <v>6.4616760000000042</v>
      </c>
      <c r="K945" s="30">
        <f>Table2[[#This Row],[km]]/Table2[[#This Row],[steps]]*1000*3.28084</f>
        <v>2.3714557027173728</v>
      </c>
      <c r="L945" s="31">
        <f>IF(Table2[[#This Row],[km_walking]]&gt;3,Table2[[#This Row],[km_walking]]/Table2[[#This Row],[hours_walking]],"")</f>
        <v>4.2635692082111456</v>
      </c>
      <c r="M945" s="30">
        <f t="shared" si="75"/>
        <v>1</v>
      </c>
      <c r="N945" s="30">
        <f t="shared" si="71"/>
        <v>0</v>
      </c>
      <c r="O945" s="30">
        <f t="shared" si="73"/>
        <v>0</v>
      </c>
      <c r="P945" s="30">
        <f>IFERROR(IF(Table2[[#This Row],[break]]=0,0,P944+1),1)</f>
        <v>0</v>
      </c>
      <c r="Q945" s="30">
        <f t="shared" si="72"/>
        <v>0</v>
      </c>
      <c r="R945" s="30" t="str">
        <f>TEXT(Table2[[#This Row],[date]],"dd-mmm-yyyy")</f>
        <v>01-Aug-2020</v>
      </c>
    </row>
    <row r="946" spans="1:18" x14ac:dyDescent="0.25">
      <c r="A946" s="27">
        <v>44045</v>
      </c>
      <c r="B946" s="6" t="str">
        <f t="shared" si="74"/>
        <v>02 Sun</v>
      </c>
      <c r="C946" s="6" t="str">
        <f>TEXT(Table2[[#This Row],[date]],"mmm")</f>
        <v>Aug</v>
      </c>
      <c r="D946" s="30">
        <f>YEAR(Table2[[#This Row],[date]])</f>
        <v>2020</v>
      </c>
      <c r="E946" s="30">
        <v>10299</v>
      </c>
      <c r="F946" s="30">
        <v>2.3597222222222221</v>
      </c>
      <c r="G946" s="30">
        <v>7.7827099999999971</v>
      </c>
      <c r="H946" s="30">
        <v>2.3597222222222221</v>
      </c>
      <c r="I946" s="30">
        <v>1.5038888888888891</v>
      </c>
      <c r="J946" s="30">
        <v>7.0961099999999968</v>
      </c>
      <c r="K946" s="30">
        <f>Table2[[#This Row],[km]]/Table2[[#This Row],[steps]]*1000*3.28084</f>
        <v>2.4792529640159229</v>
      </c>
      <c r="L946" s="31">
        <f>IF(Table2[[#This Row],[km_walking]]&gt;3,Table2[[#This Row],[km_walking]]/Table2[[#This Row],[hours_walking]],"")</f>
        <v>4.7185068341337244</v>
      </c>
      <c r="M946" s="30">
        <f t="shared" si="75"/>
        <v>1</v>
      </c>
      <c r="N946" s="30">
        <f t="shared" si="71"/>
        <v>0</v>
      </c>
      <c r="O946" s="30">
        <f t="shared" si="73"/>
        <v>0</v>
      </c>
      <c r="P946" s="30">
        <f>IFERROR(IF(Table2[[#This Row],[break]]=0,0,P945+1),1)</f>
        <v>0</v>
      </c>
      <c r="Q946" s="30">
        <f t="shared" si="72"/>
        <v>0</v>
      </c>
      <c r="R946" s="30" t="str">
        <f>TEXT(Table2[[#This Row],[date]],"dd-mmm-yyyy")</f>
        <v>02-Aug-2020</v>
      </c>
    </row>
    <row r="947" spans="1:18" x14ac:dyDescent="0.25">
      <c r="A947" s="27">
        <v>44046</v>
      </c>
      <c r="B947" s="6" t="str">
        <f t="shared" si="74"/>
        <v>03 Mon</v>
      </c>
      <c r="C947" s="6" t="str">
        <f>TEXT(Table2[[#This Row],[date]],"mmm")</f>
        <v>Aug</v>
      </c>
      <c r="D947" s="30">
        <f>YEAR(Table2[[#This Row],[date]])</f>
        <v>2020</v>
      </c>
      <c r="E947" s="30">
        <v>9053</v>
      </c>
      <c r="F947" s="30">
        <v>1.6961111111111109</v>
      </c>
      <c r="G947" s="30">
        <v>6.8422599999999996</v>
      </c>
      <c r="H947" s="30">
        <v>1.6961111111111109</v>
      </c>
      <c r="I947" s="30">
        <v>1.3563888888888891</v>
      </c>
      <c r="J947" s="30">
        <v>6.6230399999999996</v>
      </c>
      <c r="K947" s="30">
        <f>Table2[[#This Row],[km]]/Table2[[#This Row],[steps]]*1000*3.28084</f>
        <v>2.4796598142494202</v>
      </c>
      <c r="L947" s="31">
        <f>IF(Table2[[#This Row],[km_walking]]&gt;3,Table2[[#This Row],[km_walking]]/Table2[[#This Row],[hours_walking]],"")</f>
        <v>4.8828474298586926</v>
      </c>
      <c r="M947" s="30">
        <f t="shared" si="75"/>
        <v>0</v>
      </c>
      <c r="N947" s="30">
        <f t="shared" si="71"/>
        <v>0</v>
      </c>
      <c r="O947" s="30">
        <f t="shared" si="73"/>
        <v>0</v>
      </c>
      <c r="P947" s="30">
        <f>IFERROR(IF(Table2[[#This Row],[break]]=0,0,P946+1),1)</f>
        <v>0</v>
      </c>
      <c r="Q947" s="30">
        <f t="shared" si="72"/>
        <v>0</v>
      </c>
      <c r="R947" s="30" t="str">
        <f>TEXT(Table2[[#This Row],[date]],"dd-mmm-yyyy")</f>
        <v>03-Aug-2020</v>
      </c>
    </row>
    <row r="948" spans="1:18" x14ac:dyDescent="0.25">
      <c r="A948" s="27">
        <v>44047</v>
      </c>
      <c r="B948" s="6" t="str">
        <f t="shared" si="74"/>
        <v>04 Tue</v>
      </c>
      <c r="C948" s="6" t="str">
        <f>TEXT(Table2[[#This Row],[date]],"mmm")</f>
        <v>Aug</v>
      </c>
      <c r="D948" s="30">
        <f>YEAR(Table2[[#This Row],[date]])</f>
        <v>2020</v>
      </c>
      <c r="E948" s="30">
        <v>8041</v>
      </c>
      <c r="F948" s="30">
        <v>1.824444444444445</v>
      </c>
      <c r="G948" s="30">
        <v>5.2125100000000009</v>
      </c>
      <c r="H948" s="30">
        <v>1.824444444444445</v>
      </c>
      <c r="I948" s="30">
        <v>1.1716666666666671</v>
      </c>
      <c r="J948" s="30">
        <v>4.6420000000000003</v>
      </c>
      <c r="K948" s="30">
        <f>Table2[[#This Row],[km]]/Table2[[#This Row],[steps]]*1000*3.28084</f>
        <v>2.1267766830493722</v>
      </c>
      <c r="L948" s="31">
        <f>IF(Table2[[#This Row],[km_walking]]&gt;3,Table2[[#This Row],[km_walking]]/Table2[[#This Row],[hours_walking]],"")</f>
        <v>3.9618776671408238</v>
      </c>
      <c r="M948" s="30">
        <f t="shared" si="75"/>
        <v>0</v>
      </c>
      <c r="N948" s="30">
        <f t="shared" si="71"/>
        <v>0</v>
      </c>
      <c r="O948" s="30">
        <f t="shared" si="73"/>
        <v>0</v>
      </c>
      <c r="P948" s="30">
        <f>IFERROR(IF(Table2[[#This Row],[break]]=0,0,P947+1),1)</f>
        <v>0</v>
      </c>
      <c r="Q948" s="30">
        <f t="shared" si="72"/>
        <v>0</v>
      </c>
      <c r="R948" s="30" t="str">
        <f>TEXT(Table2[[#This Row],[date]],"dd-mmm-yyyy")</f>
        <v>04-Aug-2020</v>
      </c>
    </row>
    <row r="949" spans="1:18" x14ac:dyDescent="0.25">
      <c r="A949" s="27">
        <v>44048</v>
      </c>
      <c r="B949" s="6" t="str">
        <f t="shared" si="74"/>
        <v>05 Wed</v>
      </c>
      <c r="C949" s="6" t="str">
        <f>TEXT(Table2[[#This Row],[date]],"mmm")</f>
        <v>Aug</v>
      </c>
      <c r="D949" s="30">
        <f>YEAR(Table2[[#This Row],[date]])</f>
        <v>2020</v>
      </c>
      <c r="E949" s="30">
        <v>12101</v>
      </c>
      <c r="F949" s="30">
        <v>2.5527777777777869</v>
      </c>
      <c r="G949" s="30">
        <v>9.0433699999999995</v>
      </c>
      <c r="H949" s="30">
        <v>2.5527777777777869</v>
      </c>
      <c r="I949" s="30">
        <v>1.824444444444445</v>
      </c>
      <c r="J949" s="30">
        <v>8.2932699999999961</v>
      </c>
      <c r="K949" s="30">
        <f>Table2[[#This Row],[km]]/Table2[[#This Row],[steps]]*1000*3.28084</f>
        <v>2.4518510892322949</v>
      </c>
      <c r="L949" s="31">
        <f>IF(Table2[[#This Row],[km_walking]]&gt;3,Table2[[#This Row],[km_walking]]/Table2[[#This Row],[hours_walking]],"")</f>
        <v>4.5456412911084012</v>
      </c>
      <c r="M949" s="30">
        <f t="shared" si="75"/>
        <v>1</v>
      </c>
      <c r="N949" s="30">
        <f t="shared" si="71"/>
        <v>0</v>
      </c>
      <c r="O949" s="30">
        <f t="shared" si="73"/>
        <v>0</v>
      </c>
      <c r="P949" s="30">
        <f>IFERROR(IF(Table2[[#This Row],[break]]=0,0,P948+1),1)</f>
        <v>0</v>
      </c>
      <c r="Q949" s="30">
        <f t="shared" si="72"/>
        <v>0</v>
      </c>
      <c r="R949" s="30" t="str">
        <f>TEXT(Table2[[#This Row],[date]],"dd-mmm-yyyy")</f>
        <v>05-Aug-2020</v>
      </c>
    </row>
    <row r="950" spans="1:18" x14ac:dyDescent="0.25">
      <c r="A950" s="27">
        <v>44049</v>
      </c>
      <c r="B950" s="6" t="str">
        <f t="shared" si="74"/>
        <v>06 Thu</v>
      </c>
      <c r="C950" s="6" t="str">
        <f>TEXT(Table2[[#This Row],[date]],"mmm")</f>
        <v>Aug</v>
      </c>
      <c r="D950" s="30">
        <f>YEAR(Table2[[#This Row],[date]])</f>
        <v>2020</v>
      </c>
      <c r="E950" s="30">
        <v>1368</v>
      </c>
      <c r="F950" s="30">
        <v>1.6927777777777779</v>
      </c>
      <c r="G950" s="30">
        <v>0.91575000000000017</v>
      </c>
      <c r="H950" s="30">
        <v>1.6927777777777779</v>
      </c>
      <c r="I950" s="30">
        <v>1.9166666666666669E-2</v>
      </c>
      <c r="J950" s="30">
        <v>7.9710000000000003E-2</v>
      </c>
      <c r="K950" s="30">
        <f>Table2[[#This Row],[km]]/Table2[[#This Row],[steps]]*1000*3.28084</f>
        <v>2.1962201973684214</v>
      </c>
      <c r="L950" s="31" t="str">
        <f>IF(Table2[[#This Row],[km_walking]]&gt;3,Table2[[#This Row],[km_walking]]/Table2[[#This Row],[hours_walking]],"")</f>
        <v/>
      </c>
      <c r="M950" s="30">
        <f t="shared" si="75"/>
        <v>0</v>
      </c>
      <c r="N950" s="30">
        <f t="shared" si="71"/>
        <v>0</v>
      </c>
      <c r="O950" s="30">
        <f t="shared" si="73"/>
        <v>1</v>
      </c>
      <c r="P950" s="30">
        <f>IFERROR(IF(Table2[[#This Row],[break]]=0,0,P949+1),1)</f>
        <v>1</v>
      </c>
      <c r="Q950" s="30">
        <f t="shared" si="72"/>
        <v>0</v>
      </c>
      <c r="R950" s="30" t="str">
        <f>TEXT(Table2[[#This Row],[date]],"dd-mmm-yyyy")</f>
        <v>06-Aug-2020</v>
      </c>
    </row>
    <row r="951" spans="1:18" x14ac:dyDescent="0.25">
      <c r="A951" s="27">
        <v>44050</v>
      </c>
      <c r="B951" s="6" t="str">
        <f t="shared" si="74"/>
        <v>07 Fri</v>
      </c>
      <c r="C951" s="6" t="str">
        <f>TEXT(Table2[[#This Row],[date]],"mmm")</f>
        <v>Aug</v>
      </c>
      <c r="D951" s="30">
        <f>YEAR(Table2[[#This Row],[date]])</f>
        <v>2020</v>
      </c>
      <c r="E951" s="30">
        <v>9012</v>
      </c>
      <c r="F951" s="30">
        <v>2.7858333333333358</v>
      </c>
      <c r="G951" s="30">
        <v>6.4889600000000014</v>
      </c>
      <c r="H951" s="30">
        <v>2.7858333333333358</v>
      </c>
      <c r="I951" s="30">
        <v>1.2286111111111111</v>
      </c>
      <c r="J951" s="30">
        <v>5.4695300000000007</v>
      </c>
      <c r="K951" s="30">
        <f>Table2[[#This Row],[km]]/Table2[[#This Row],[steps]]*1000*3.28084</f>
        <v>2.3623212967598763</v>
      </c>
      <c r="L951" s="31">
        <f>IF(Table2[[#This Row],[km_walking]]&gt;3,Table2[[#This Row],[km_walking]]/Table2[[#This Row],[hours_walking]],"")</f>
        <v>4.4517992312909795</v>
      </c>
      <c r="M951" s="30">
        <f t="shared" si="75"/>
        <v>0</v>
      </c>
      <c r="N951" s="30">
        <f t="shared" si="71"/>
        <v>0</v>
      </c>
      <c r="O951" s="30">
        <f t="shared" si="73"/>
        <v>0</v>
      </c>
      <c r="P951" s="30">
        <f>IFERROR(IF(Table2[[#This Row],[break]]=0,0,P950+1),1)</f>
        <v>0</v>
      </c>
      <c r="Q951" s="30">
        <f t="shared" si="72"/>
        <v>0</v>
      </c>
      <c r="R951" s="30" t="str">
        <f>TEXT(Table2[[#This Row],[date]],"dd-mmm-yyyy")</f>
        <v>07-Aug-2020</v>
      </c>
    </row>
    <row r="952" spans="1:18" x14ac:dyDescent="0.25">
      <c r="A952" s="27">
        <v>44051</v>
      </c>
      <c r="B952" s="6" t="str">
        <f t="shared" si="74"/>
        <v>08 Sat</v>
      </c>
      <c r="C952" s="6" t="str">
        <f>TEXT(Table2[[#This Row],[date]],"mmm")</f>
        <v>Aug</v>
      </c>
      <c r="D952" s="30">
        <f>YEAR(Table2[[#This Row],[date]])</f>
        <v>2020</v>
      </c>
      <c r="E952" s="30">
        <v>1907</v>
      </c>
      <c r="F952" s="30">
        <v>1.477777777777777</v>
      </c>
      <c r="G952" s="30">
        <v>1.252</v>
      </c>
      <c r="H952" s="30">
        <v>1.477777777777777</v>
      </c>
      <c r="I952" s="30">
        <v>2.0833333333333329E-2</v>
      </c>
      <c r="J952" s="30">
        <v>0.10512000000000001</v>
      </c>
      <c r="K952" s="30">
        <f>Table2[[#This Row],[km]]/Table2[[#This Row],[steps]]*1000*3.28084</f>
        <v>2.1539652228631359</v>
      </c>
      <c r="L952" s="31" t="str">
        <f>IF(Table2[[#This Row],[km_walking]]&gt;3,Table2[[#This Row],[km_walking]]/Table2[[#This Row],[hours_walking]],"")</f>
        <v/>
      </c>
      <c r="M952" s="30">
        <f t="shared" si="75"/>
        <v>0</v>
      </c>
      <c r="N952" s="30">
        <f t="shared" si="71"/>
        <v>0</v>
      </c>
      <c r="O952" s="30">
        <f t="shared" si="73"/>
        <v>1</v>
      </c>
      <c r="P952" s="30">
        <f>IFERROR(IF(Table2[[#This Row],[break]]=0,0,P951+1),1)</f>
        <v>1</v>
      </c>
      <c r="Q952" s="30">
        <f t="shared" si="72"/>
        <v>1</v>
      </c>
      <c r="R952" s="30" t="str">
        <f>TEXT(Table2[[#This Row],[date]],"dd-mmm-yyyy")</f>
        <v>08-Aug-2020</v>
      </c>
    </row>
    <row r="953" spans="1:18" x14ac:dyDescent="0.25">
      <c r="A953" s="27">
        <v>44052</v>
      </c>
      <c r="B953" s="6" t="str">
        <f t="shared" si="74"/>
        <v>09 Sun</v>
      </c>
      <c r="C953" s="6" t="str">
        <f>TEXT(Table2[[#This Row],[date]],"mmm")</f>
        <v>Aug</v>
      </c>
      <c r="D953" s="30">
        <f>YEAR(Table2[[#This Row],[date]])</f>
        <v>2020</v>
      </c>
      <c r="E953" s="30">
        <v>10925</v>
      </c>
      <c r="F953" s="30">
        <v>3.9250000000000509</v>
      </c>
      <c r="G953" s="30">
        <v>8.0817900000000016</v>
      </c>
      <c r="H953" s="30">
        <v>3.9250000000000509</v>
      </c>
      <c r="I953" s="30">
        <v>1.130277777777777</v>
      </c>
      <c r="J953" s="30">
        <v>5.6459600000000032</v>
      </c>
      <c r="K953" s="30">
        <f>Table2[[#This Row],[km]]/Table2[[#This Row],[steps]]*1000*3.28084</f>
        <v>2.4270077714965681</v>
      </c>
      <c r="L953" s="31">
        <f>IF(Table2[[#This Row],[km_walking]]&gt;3,Table2[[#This Row],[km_walking]]/Table2[[#This Row],[hours_walking]],"")</f>
        <v>4.9951968542639529</v>
      </c>
      <c r="M953" s="30">
        <f t="shared" si="75"/>
        <v>1</v>
      </c>
      <c r="N953" s="30">
        <f t="shared" si="71"/>
        <v>0</v>
      </c>
      <c r="O953" s="30">
        <f t="shared" si="73"/>
        <v>0</v>
      </c>
      <c r="P953" s="30">
        <f>IFERROR(IF(Table2[[#This Row],[break]]=0,0,P952+1),1)</f>
        <v>0</v>
      </c>
      <c r="Q953" s="30">
        <f t="shared" si="72"/>
        <v>0</v>
      </c>
      <c r="R953" s="30" t="str">
        <f>TEXT(Table2[[#This Row],[date]],"dd-mmm-yyyy")</f>
        <v>09-Aug-2020</v>
      </c>
    </row>
    <row r="954" spans="1:18" x14ac:dyDescent="0.25">
      <c r="A954" s="27">
        <v>44053</v>
      </c>
      <c r="B954" s="6" t="str">
        <f t="shared" si="74"/>
        <v>10 Mon</v>
      </c>
      <c r="C954" s="6" t="str">
        <f>TEXT(Table2[[#This Row],[date]],"mmm")</f>
        <v>Aug</v>
      </c>
      <c r="D954" s="30">
        <f>YEAR(Table2[[#This Row],[date]])</f>
        <v>2020</v>
      </c>
      <c r="E954" s="30">
        <v>7907</v>
      </c>
      <c r="F954" s="30">
        <v>2.4224999999999999</v>
      </c>
      <c r="G954" s="30">
        <v>5.6541300000000012</v>
      </c>
      <c r="H954" s="30">
        <v>2.4224999999999999</v>
      </c>
      <c r="I954" s="30">
        <v>1.013611111111111</v>
      </c>
      <c r="J954" s="30">
        <v>4.6788600000000002</v>
      </c>
      <c r="K954" s="30">
        <f>Table2[[#This Row],[km]]/Table2[[#This Row],[steps]]*1000*3.28084</f>
        <v>2.3460599303402052</v>
      </c>
      <c r="L954" s="31">
        <f>IF(Table2[[#This Row],[km_walking]]&gt;3,Table2[[#This Row],[km_walking]]/Table2[[#This Row],[hours_walking]],"")</f>
        <v>4.6160306933406421</v>
      </c>
      <c r="M954" s="30">
        <f t="shared" si="75"/>
        <v>0</v>
      </c>
      <c r="N954" s="30">
        <f t="shared" si="71"/>
        <v>0</v>
      </c>
      <c r="O954" s="30">
        <f t="shared" si="73"/>
        <v>0</v>
      </c>
      <c r="P954" s="30">
        <f>IFERROR(IF(Table2[[#This Row],[break]]=0,0,P953+1),1)</f>
        <v>0</v>
      </c>
      <c r="Q954" s="30">
        <f t="shared" si="72"/>
        <v>0</v>
      </c>
      <c r="R954" s="30" t="str">
        <f>TEXT(Table2[[#This Row],[date]],"dd-mmm-yyyy")</f>
        <v>10-Aug-2020</v>
      </c>
    </row>
    <row r="955" spans="1:18" x14ac:dyDescent="0.25">
      <c r="A955" s="27">
        <v>44054</v>
      </c>
      <c r="B955" s="6" t="str">
        <f t="shared" si="74"/>
        <v>11 Tue</v>
      </c>
      <c r="C955" s="6" t="str">
        <f>TEXT(Table2[[#This Row],[date]],"mmm")</f>
        <v>Aug</v>
      </c>
      <c r="D955" s="30">
        <f>YEAR(Table2[[#This Row],[date]])</f>
        <v>2020</v>
      </c>
      <c r="E955" s="30">
        <v>12273</v>
      </c>
      <c r="F955" s="30">
        <v>2.8888888888889008</v>
      </c>
      <c r="G955" s="30">
        <v>8.9563400000000044</v>
      </c>
      <c r="H955" s="30">
        <v>2.8888888888889008</v>
      </c>
      <c r="I955" s="30">
        <v>1.7894444444444451</v>
      </c>
      <c r="J955" s="30">
        <v>8.1740500000000047</v>
      </c>
      <c r="K955" s="30">
        <f>Table2[[#This Row],[km]]/Table2[[#This Row],[steps]]*1000*3.28084</f>
        <v>2.3942246007985015</v>
      </c>
      <c r="L955" s="31">
        <f>IF(Table2[[#This Row],[km_walking]]&gt;3,Table2[[#This Row],[km_walking]]/Table2[[#This Row],[hours_walking]],"")</f>
        <v>4.567926109903758</v>
      </c>
      <c r="M955" s="30">
        <f t="shared" si="75"/>
        <v>1</v>
      </c>
      <c r="N955" s="30">
        <f t="shared" si="71"/>
        <v>0</v>
      </c>
      <c r="O955" s="30">
        <f t="shared" si="73"/>
        <v>0</v>
      </c>
      <c r="P955" s="30">
        <f>IFERROR(IF(Table2[[#This Row],[break]]=0,0,P954+1),1)</f>
        <v>0</v>
      </c>
      <c r="Q955" s="30">
        <f t="shared" si="72"/>
        <v>0</v>
      </c>
      <c r="R955" s="30" t="str">
        <f>TEXT(Table2[[#This Row],[date]],"dd-mmm-yyyy")</f>
        <v>11-Aug-2020</v>
      </c>
    </row>
    <row r="956" spans="1:18" x14ac:dyDescent="0.25">
      <c r="A956" s="27">
        <v>44055</v>
      </c>
      <c r="B956" s="6" t="str">
        <f t="shared" si="74"/>
        <v>12 Wed</v>
      </c>
      <c r="C956" s="6" t="str">
        <f>TEXT(Table2[[#This Row],[date]],"mmm")</f>
        <v>Aug</v>
      </c>
      <c r="D956" s="30">
        <f>YEAR(Table2[[#This Row],[date]])</f>
        <v>2020</v>
      </c>
      <c r="E956" s="30">
        <v>12465</v>
      </c>
      <c r="F956" s="30">
        <v>2.7688888888889269</v>
      </c>
      <c r="G956" s="30">
        <v>9.4847200000000118</v>
      </c>
      <c r="H956" s="30">
        <v>2.7688888888889269</v>
      </c>
      <c r="I956" s="30">
        <v>1.830277777777777</v>
      </c>
      <c r="J956" s="30">
        <v>8.9091300000000064</v>
      </c>
      <c r="K956" s="30">
        <f>Table2[[#This Row],[km]]/Table2[[#This Row],[steps]]*1000*3.28084</f>
        <v>2.4964178712234286</v>
      </c>
      <c r="L956" s="31">
        <f>IF(Table2[[#This Row],[km_walking]]&gt;3,Table2[[#This Row],[km_walking]]/Table2[[#This Row],[hours_walking]],"")</f>
        <v>4.8676381848535497</v>
      </c>
      <c r="M956" s="30">
        <f t="shared" si="75"/>
        <v>1</v>
      </c>
      <c r="N956" s="30">
        <f t="shared" si="71"/>
        <v>0</v>
      </c>
      <c r="O956" s="30">
        <f t="shared" si="73"/>
        <v>0</v>
      </c>
      <c r="P956" s="30">
        <f>IFERROR(IF(Table2[[#This Row],[break]]=0,0,P955+1),1)</f>
        <v>0</v>
      </c>
      <c r="Q956" s="30">
        <f t="shared" si="72"/>
        <v>0</v>
      </c>
      <c r="R956" s="30" t="str">
        <f>TEXT(Table2[[#This Row],[date]],"dd-mmm-yyyy")</f>
        <v>12-Aug-2020</v>
      </c>
    </row>
    <row r="957" spans="1:18" x14ac:dyDescent="0.25">
      <c r="A957" s="27">
        <v>44056</v>
      </c>
      <c r="B957" s="6" t="str">
        <f t="shared" si="74"/>
        <v>13 Thu</v>
      </c>
      <c r="C957" s="6" t="str">
        <f>TEXT(Table2[[#This Row],[date]],"mmm")</f>
        <v>Aug</v>
      </c>
      <c r="D957" s="30">
        <f>YEAR(Table2[[#This Row],[date]])</f>
        <v>2020</v>
      </c>
      <c r="E957" s="30">
        <v>9717</v>
      </c>
      <c r="F957" s="30">
        <v>2.0383333333333331</v>
      </c>
      <c r="G957" s="30">
        <v>7.1754499999999988</v>
      </c>
      <c r="H957" s="30">
        <v>2.0383333333333331</v>
      </c>
      <c r="I957" s="30">
        <v>1.4588888888888889</v>
      </c>
      <c r="J957" s="30">
        <v>6.8454899999999999</v>
      </c>
      <c r="K957" s="30">
        <f>Table2[[#This Row],[km]]/Table2[[#This Row],[steps]]*1000*3.28084</f>
        <v>2.4227131190696714</v>
      </c>
      <c r="L957" s="31">
        <f>IF(Table2[[#This Row],[km_walking]]&gt;3,Table2[[#This Row],[km_walking]]/Table2[[#This Row],[hours_walking]],"")</f>
        <v>4.6922627570449356</v>
      </c>
      <c r="M957" s="30">
        <f t="shared" si="75"/>
        <v>0</v>
      </c>
      <c r="N957" s="30">
        <f t="shared" si="71"/>
        <v>0</v>
      </c>
      <c r="O957" s="30">
        <f t="shared" si="73"/>
        <v>0</v>
      </c>
      <c r="P957" s="30">
        <f>IFERROR(IF(Table2[[#This Row],[break]]=0,0,P956+1),1)</f>
        <v>0</v>
      </c>
      <c r="Q957" s="30">
        <f t="shared" si="72"/>
        <v>0</v>
      </c>
      <c r="R957" s="30" t="str">
        <f>TEXT(Table2[[#This Row],[date]],"dd-mmm-yyyy")</f>
        <v>13-Aug-2020</v>
      </c>
    </row>
    <row r="958" spans="1:18" x14ac:dyDescent="0.25">
      <c r="A958" s="27">
        <v>44057</v>
      </c>
      <c r="B958" s="6" t="str">
        <f t="shared" si="74"/>
        <v>14 Fri</v>
      </c>
      <c r="C958" s="6" t="str">
        <f>TEXT(Table2[[#This Row],[date]],"mmm")</f>
        <v>Aug</v>
      </c>
      <c r="D958" s="30">
        <f>YEAR(Table2[[#This Row],[date]])</f>
        <v>2020</v>
      </c>
      <c r="E958" s="30">
        <v>12419</v>
      </c>
      <c r="F958" s="30">
        <v>4.4547222222222276</v>
      </c>
      <c r="G958" s="30">
        <v>8.6598100000000002</v>
      </c>
      <c r="H958" s="30">
        <v>4.4547222222222276</v>
      </c>
      <c r="I958" s="30">
        <v>1.611388888888889</v>
      </c>
      <c r="J958" s="30">
        <v>6.6631999999999989</v>
      </c>
      <c r="K958" s="30">
        <f>Table2[[#This Row],[km]]/Table2[[#This Row],[steps]]*1000*3.28084</f>
        <v>2.2877406425960225</v>
      </c>
      <c r="L958" s="31">
        <f>IF(Table2[[#This Row],[km_walking]]&gt;3,Table2[[#This Row],[km_walking]]/Table2[[#This Row],[hours_walking]],"")</f>
        <v>4.1350663678676085</v>
      </c>
      <c r="M958" s="30">
        <f t="shared" si="75"/>
        <v>1</v>
      </c>
      <c r="N958" s="30">
        <f t="shared" si="71"/>
        <v>0</v>
      </c>
      <c r="O958" s="30">
        <f t="shared" si="73"/>
        <v>0</v>
      </c>
      <c r="P958" s="30">
        <f>IFERROR(IF(Table2[[#This Row],[break]]=0,0,P957+1),1)</f>
        <v>0</v>
      </c>
      <c r="Q958" s="30">
        <f t="shared" si="72"/>
        <v>0</v>
      </c>
      <c r="R958" s="30" t="str">
        <f>TEXT(Table2[[#This Row],[date]],"dd-mmm-yyyy")</f>
        <v>14-Aug-2020</v>
      </c>
    </row>
    <row r="959" spans="1:18" x14ac:dyDescent="0.25">
      <c r="A959" s="27">
        <v>44058</v>
      </c>
      <c r="B959" s="6" t="str">
        <f t="shared" si="74"/>
        <v>15 Sat</v>
      </c>
      <c r="C959" s="6" t="str">
        <f>TEXT(Table2[[#This Row],[date]],"mmm")</f>
        <v>Aug</v>
      </c>
      <c r="D959" s="30">
        <f>YEAR(Table2[[#This Row],[date]])</f>
        <v>2020</v>
      </c>
      <c r="E959" s="30">
        <v>767</v>
      </c>
      <c r="F959" s="30">
        <v>0.83805555555555555</v>
      </c>
      <c r="G959" s="30">
        <v>0.51457999999999993</v>
      </c>
      <c r="H959" s="30">
        <v>0.83805555555555555</v>
      </c>
      <c r="I959" s="30">
        <v>2.8333333333333328E-2</v>
      </c>
      <c r="J959" s="30">
        <v>0.13291</v>
      </c>
      <c r="K959" s="30">
        <f>Table2[[#This Row],[km]]/Table2[[#This Row],[steps]]*1000*3.28084</f>
        <v>2.2011142727509774</v>
      </c>
      <c r="L959" s="31" t="str">
        <f>IF(Table2[[#This Row],[km_walking]]&gt;3,Table2[[#This Row],[km_walking]]/Table2[[#This Row],[hours_walking]],"")</f>
        <v/>
      </c>
      <c r="M959" s="30">
        <f t="shared" si="75"/>
        <v>0</v>
      </c>
      <c r="N959" s="30">
        <f t="shared" si="71"/>
        <v>0</v>
      </c>
      <c r="O959" s="30">
        <f t="shared" si="73"/>
        <v>1</v>
      </c>
      <c r="P959" s="30">
        <f>IFERROR(IF(Table2[[#This Row],[break]]=0,0,P958+1),1)</f>
        <v>1</v>
      </c>
      <c r="Q959" s="30">
        <f t="shared" si="72"/>
        <v>0</v>
      </c>
      <c r="R959" s="30" t="str">
        <f>TEXT(Table2[[#This Row],[date]],"dd-mmm-yyyy")</f>
        <v>15-Aug-2020</v>
      </c>
    </row>
    <row r="960" spans="1:18" x14ac:dyDescent="0.25">
      <c r="A960" s="27">
        <v>44059</v>
      </c>
      <c r="B960" s="6" t="str">
        <f t="shared" si="74"/>
        <v>16 Sun</v>
      </c>
      <c r="C960" s="6" t="str">
        <f>TEXT(Table2[[#This Row],[date]],"mmm")</f>
        <v>Aug</v>
      </c>
      <c r="D960" s="30">
        <f>YEAR(Table2[[#This Row],[date]])</f>
        <v>2020</v>
      </c>
      <c r="E960" s="30">
        <v>12548</v>
      </c>
      <c r="F960" s="30">
        <v>4.1286111111111188</v>
      </c>
      <c r="G960" s="30">
        <v>8.6707799999999988</v>
      </c>
      <c r="H960" s="30">
        <v>4.1286111111111188</v>
      </c>
      <c r="I960" s="30">
        <v>1.4008333333333329</v>
      </c>
      <c r="J960" s="30">
        <v>5.966269999999998</v>
      </c>
      <c r="K960" s="30">
        <f>Table2[[#This Row],[km]]/Table2[[#This Row],[steps]]*1000*3.28084</f>
        <v>2.2670897238763148</v>
      </c>
      <c r="L960" s="31">
        <f>IF(Table2[[#This Row],[km_walking]]&gt;3,Table2[[#This Row],[km_walking]]/Table2[[#This Row],[hours_walking]],"")</f>
        <v>4.2590862581796545</v>
      </c>
      <c r="M960" s="30">
        <f t="shared" si="75"/>
        <v>1</v>
      </c>
      <c r="N960" s="30">
        <f t="shared" si="71"/>
        <v>0</v>
      </c>
      <c r="O960" s="30">
        <f t="shared" si="73"/>
        <v>0</v>
      </c>
      <c r="P960" s="30">
        <f>IFERROR(IF(Table2[[#This Row],[break]]=0,0,P959+1),1)</f>
        <v>0</v>
      </c>
      <c r="Q960" s="30">
        <f t="shared" si="72"/>
        <v>0</v>
      </c>
      <c r="R960" s="30" t="str">
        <f>TEXT(Table2[[#This Row],[date]],"dd-mmm-yyyy")</f>
        <v>16-Aug-2020</v>
      </c>
    </row>
    <row r="961" spans="1:18" x14ac:dyDescent="0.25">
      <c r="A961" s="27">
        <v>44060</v>
      </c>
      <c r="B961" s="6" t="str">
        <f t="shared" si="74"/>
        <v>17 Mon</v>
      </c>
      <c r="C961" s="6" t="str">
        <f>TEXT(Table2[[#This Row],[date]],"mmm")</f>
        <v>Aug</v>
      </c>
      <c r="D961" s="30">
        <f>YEAR(Table2[[#This Row],[date]])</f>
        <v>2020</v>
      </c>
      <c r="E961" s="30">
        <v>8139</v>
      </c>
      <c r="F961" s="30">
        <v>2.4191666666666838</v>
      </c>
      <c r="G961" s="30">
        <v>5.5375400000000061</v>
      </c>
      <c r="H961" s="30">
        <v>2.4191666666666838</v>
      </c>
      <c r="I961" s="30">
        <v>1.015555555555556</v>
      </c>
      <c r="J961" s="30">
        <v>4.3983300000000058</v>
      </c>
      <c r="K961" s="30">
        <f>Table2[[#This Row],[km]]/Table2[[#This Row],[steps]]*1000*3.28084</f>
        <v>2.2321885653765845</v>
      </c>
      <c r="L961" s="31">
        <f>IF(Table2[[#This Row],[km_walking]]&gt;3,Table2[[#This Row],[km_walking]]/Table2[[#This Row],[hours_walking]],"")</f>
        <v>4.330959518599566</v>
      </c>
      <c r="M961" s="30">
        <f t="shared" si="75"/>
        <v>0</v>
      </c>
      <c r="N961" s="30">
        <f t="shared" si="71"/>
        <v>0</v>
      </c>
      <c r="O961" s="30">
        <f t="shared" si="73"/>
        <v>0</v>
      </c>
      <c r="P961" s="30">
        <f>IFERROR(IF(Table2[[#This Row],[break]]=0,0,P960+1),1)</f>
        <v>0</v>
      </c>
      <c r="Q961" s="30">
        <f t="shared" si="72"/>
        <v>0</v>
      </c>
      <c r="R961" s="30" t="str">
        <f>TEXT(Table2[[#This Row],[date]],"dd-mmm-yyyy")</f>
        <v>17-Aug-2020</v>
      </c>
    </row>
    <row r="962" spans="1:18" x14ac:dyDescent="0.25">
      <c r="A962" s="27">
        <v>44061</v>
      </c>
      <c r="B962" s="6" t="str">
        <f t="shared" si="74"/>
        <v>18 Tue</v>
      </c>
      <c r="C962" s="6" t="str">
        <f>TEXT(Table2[[#This Row],[date]],"mmm")</f>
        <v>Aug</v>
      </c>
      <c r="D962" s="30">
        <f>YEAR(Table2[[#This Row],[date]])</f>
        <v>2020</v>
      </c>
      <c r="E962" s="30">
        <v>13705</v>
      </c>
      <c r="F962" s="30">
        <v>3.4447222222222349</v>
      </c>
      <c r="G962" s="30">
        <v>9.7976900000000029</v>
      </c>
      <c r="H962" s="30">
        <v>3.4447222222222349</v>
      </c>
      <c r="I962" s="30">
        <v>1.810833333333334</v>
      </c>
      <c r="J962" s="30">
        <v>8.0523100000000056</v>
      </c>
      <c r="K962" s="30">
        <f>Table2[[#This Row],[km]]/Table2[[#This Row],[steps]]*1000*3.28084</f>
        <v>2.3454690448449478</v>
      </c>
      <c r="L962" s="31">
        <f>IF(Table2[[#This Row],[km_walking]]&gt;3,Table2[[#This Row],[km_walking]]/Table2[[#This Row],[hours_walking]],"")</f>
        <v>4.4467427519558234</v>
      </c>
      <c r="M962" s="30">
        <f t="shared" si="75"/>
        <v>1</v>
      </c>
      <c r="N962" s="30">
        <f t="shared" ref="N962:N1025" si="76">IF(E962&gt;=20000,1,0)</f>
        <v>0</v>
      </c>
      <c r="O962" s="30">
        <f t="shared" si="73"/>
        <v>0</v>
      </c>
      <c r="P962" s="30">
        <f>IFERROR(IF(Table2[[#This Row],[break]]=0,0,P961+1),1)</f>
        <v>0</v>
      </c>
      <c r="Q962" s="30">
        <f t="shared" ref="Q962:Q1025" si="77">IFERROR(IF(J962/I962&gt;5,1,0),0)</f>
        <v>0</v>
      </c>
      <c r="R962" s="30" t="str">
        <f>TEXT(Table2[[#This Row],[date]],"dd-mmm-yyyy")</f>
        <v>18-Aug-2020</v>
      </c>
    </row>
    <row r="963" spans="1:18" x14ac:dyDescent="0.25">
      <c r="A963" s="27">
        <v>44062</v>
      </c>
      <c r="B963" s="6" t="str">
        <f t="shared" si="74"/>
        <v>19 Wed</v>
      </c>
      <c r="C963" s="6" t="str">
        <f>TEXT(Table2[[#This Row],[date]],"mmm")</f>
        <v>Aug</v>
      </c>
      <c r="D963" s="30">
        <f>YEAR(Table2[[#This Row],[date]])</f>
        <v>2020</v>
      </c>
      <c r="E963" s="30">
        <v>5821</v>
      </c>
      <c r="F963" s="30">
        <v>1.913055555555556</v>
      </c>
      <c r="G963" s="30">
        <v>4.1895299999999986</v>
      </c>
      <c r="H963" s="30">
        <v>1.913055555555556</v>
      </c>
      <c r="I963" s="30">
        <v>0.6561111111111112</v>
      </c>
      <c r="J963" s="30">
        <v>3.1994699999999989</v>
      </c>
      <c r="K963" s="30">
        <f>Table2[[#This Row],[km]]/Table2[[#This Row],[steps]]*1000*3.28084</f>
        <v>2.3613086420202705</v>
      </c>
      <c r="L963" s="31">
        <f>IF(Table2[[#This Row],[km_walking]]&gt;3,Table2[[#This Row],[km_walking]]/Table2[[#This Row],[hours_walking]],"")</f>
        <v>4.8764149026248917</v>
      </c>
      <c r="M963" s="30">
        <f t="shared" si="75"/>
        <v>0</v>
      </c>
      <c r="N963" s="30">
        <f t="shared" si="76"/>
        <v>0</v>
      </c>
      <c r="O963" s="30">
        <f t="shared" si="73"/>
        <v>0</v>
      </c>
      <c r="P963" s="30">
        <f>IFERROR(IF(Table2[[#This Row],[break]]=0,0,P962+1),1)</f>
        <v>0</v>
      </c>
      <c r="Q963" s="30">
        <f t="shared" si="77"/>
        <v>0</v>
      </c>
      <c r="R963" s="30" t="str">
        <f>TEXT(Table2[[#This Row],[date]],"dd-mmm-yyyy")</f>
        <v>19-Aug-2020</v>
      </c>
    </row>
    <row r="964" spans="1:18" x14ac:dyDescent="0.25">
      <c r="A964" s="27">
        <v>44063</v>
      </c>
      <c r="B964" s="6" t="str">
        <f t="shared" si="74"/>
        <v>20 Thu</v>
      </c>
      <c r="C964" s="6" t="str">
        <f>TEXT(Table2[[#This Row],[date]],"mmm")</f>
        <v>Aug</v>
      </c>
      <c r="D964" s="30">
        <f>YEAR(Table2[[#This Row],[date]])</f>
        <v>2020</v>
      </c>
      <c r="E964" s="30">
        <v>2616</v>
      </c>
      <c r="F964" s="30">
        <v>1.7177777777777781</v>
      </c>
      <c r="G964" s="30">
        <v>1.7501500000000001</v>
      </c>
      <c r="H964" s="30">
        <v>1.7177777777777781</v>
      </c>
      <c r="I964" s="30">
        <v>0.17611111111111111</v>
      </c>
      <c r="J964" s="30">
        <v>0.71069000000000004</v>
      </c>
      <c r="K964" s="30">
        <f>Table2[[#This Row],[km]]/Table2[[#This Row],[steps]]*1000*3.28084</f>
        <v>2.1949396506116208</v>
      </c>
      <c r="L964" s="31" t="str">
        <f>IF(Table2[[#This Row],[km_walking]]&gt;3,Table2[[#This Row],[km_walking]]/Table2[[#This Row],[hours_walking]],"")</f>
        <v/>
      </c>
      <c r="M964" s="30">
        <f t="shared" si="75"/>
        <v>0</v>
      </c>
      <c r="N964" s="30">
        <f t="shared" si="76"/>
        <v>0</v>
      </c>
      <c r="O964" s="30">
        <f t="shared" si="73"/>
        <v>1</v>
      </c>
      <c r="P964" s="30">
        <f>IFERROR(IF(Table2[[#This Row],[break]]=0,0,P963+1),1)</f>
        <v>1</v>
      </c>
      <c r="Q964" s="30">
        <f t="shared" si="77"/>
        <v>0</v>
      </c>
      <c r="R964" s="30" t="str">
        <f>TEXT(Table2[[#This Row],[date]],"dd-mmm-yyyy")</f>
        <v>20-Aug-2020</v>
      </c>
    </row>
    <row r="965" spans="1:18" x14ac:dyDescent="0.25">
      <c r="A965" s="27">
        <v>44064</v>
      </c>
      <c r="B965" s="6" t="str">
        <f t="shared" si="74"/>
        <v>21 Fri</v>
      </c>
      <c r="C965" s="6" t="str">
        <f>TEXT(Table2[[#This Row],[date]],"mmm")</f>
        <v>Aug</v>
      </c>
      <c r="D965" s="30">
        <f>YEAR(Table2[[#This Row],[date]])</f>
        <v>2020</v>
      </c>
      <c r="E965" s="30">
        <v>13072</v>
      </c>
      <c r="F965" s="30">
        <v>2.737222222222242</v>
      </c>
      <c r="G965" s="30">
        <v>9.1126999999999985</v>
      </c>
      <c r="H965" s="30">
        <v>2.737222222222242</v>
      </c>
      <c r="I965" s="30">
        <v>1.8547222222222219</v>
      </c>
      <c r="J965" s="30">
        <v>8.4106400000000026</v>
      </c>
      <c r="K965" s="30">
        <f>Table2[[#This Row],[km]]/Table2[[#This Row],[steps]]*1000*3.28084</f>
        <v>2.2871259690942471</v>
      </c>
      <c r="L965" s="31">
        <f>IF(Table2[[#This Row],[km_walking]]&gt;3,Table2[[#This Row],[km_walking]]/Table2[[#This Row],[hours_walking]],"")</f>
        <v>4.5347167889770876</v>
      </c>
      <c r="M965" s="30">
        <f t="shared" si="75"/>
        <v>1</v>
      </c>
      <c r="N965" s="30">
        <f t="shared" si="76"/>
        <v>0</v>
      </c>
      <c r="O965" s="30">
        <f t="shared" si="73"/>
        <v>0</v>
      </c>
      <c r="P965" s="30">
        <f>IFERROR(IF(Table2[[#This Row],[break]]=0,0,P964+1),1)</f>
        <v>0</v>
      </c>
      <c r="Q965" s="30">
        <f t="shared" si="77"/>
        <v>0</v>
      </c>
      <c r="R965" s="30" t="str">
        <f>TEXT(Table2[[#This Row],[date]],"dd-mmm-yyyy")</f>
        <v>21-Aug-2020</v>
      </c>
    </row>
    <row r="966" spans="1:18" x14ac:dyDescent="0.25">
      <c r="A966" s="27">
        <v>44065</v>
      </c>
      <c r="B966" s="6" t="str">
        <f t="shared" si="74"/>
        <v>22 Sat</v>
      </c>
      <c r="C966" s="6" t="str">
        <f>TEXT(Table2[[#This Row],[date]],"mmm")</f>
        <v>Aug</v>
      </c>
      <c r="D966" s="30">
        <f>YEAR(Table2[[#This Row],[date]])</f>
        <v>2020</v>
      </c>
      <c r="E966" s="30">
        <v>13256</v>
      </c>
      <c r="F966" s="30">
        <v>3.4330555555555762</v>
      </c>
      <c r="G966" s="30">
        <v>9.4378599999999953</v>
      </c>
      <c r="H966" s="30">
        <v>3.4330555555555762</v>
      </c>
      <c r="I966" s="30">
        <v>1.849166666666666</v>
      </c>
      <c r="J966" s="30">
        <v>8.0203499999999988</v>
      </c>
      <c r="K966" s="30">
        <f>Table2[[#This Row],[km]]/Table2[[#This Row],[steps]]*1000*3.28084</f>
        <v>2.335856110621604</v>
      </c>
      <c r="L966" s="31">
        <f>IF(Table2[[#This Row],[km_walking]]&gt;3,Table2[[#This Row],[km_walking]]/Table2[[#This Row],[hours_walking]],"")</f>
        <v>4.3372780531771076</v>
      </c>
      <c r="M966" s="30">
        <f t="shared" si="75"/>
        <v>1</v>
      </c>
      <c r="N966" s="30">
        <f t="shared" si="76"/>
        <v>0</v>
      </c>
      <c r="O966" s="30">
        <f t="shared" ref="O966:O1029" si="78">IF(E966&lt;3000,1,0)</f>
        <v>0</v>
      </c>
      <c r="P966" s="30">
        <f>IFERROR(IF(Table2[[#This Row],[break]]=0,0,P965+1),1)</f>
        <v>0</v>
      </c>
      <c r="Q966" s="30">
        <f t="shared" si="77"/>
        <v>0</v>
      </c>
      <c r="R966" s="30" t="str">
        <f>TEXT(Table2[[#This Row],[date]],"dd-mmm-yyyy")</f>
        <v>22-Aug-2020</v>
      </c>
    </row>
    <row r="967" spans="1:18" x14ac:dyDescent="0.25">
      <c r="A967" s="27">
        <v>44066</v>
      </c>
      <c r="B967" s="6" t="str">
        <f t="shared" ref="B967:B1030" si="79">TEXT(A967,"dd ddd")</f>
        <v>23 Sun</v>
      </c>
      <c r="C967" s="6" t="str">
        <f>TEXT(Table2[[#This Row],[date]],"mmm")</f>
        <v>Aug</v>
      </c>
      <c r="D967" s="30">
        <f>YEAR(Table2[[#This Row],[date]])</f>
        <v>2020</v>
      </c>
      <c r="E967" s="30">
        <v>10425</v>
      </c>
      <c r="F967" s="30">
        <v>3.623333333333369</v>
      </c>
      <c r="G967" s="30">
        <v>7.7440899999999981</v>
      </c>
      <c r="H967" s="30">
        <v>3.623333333333369</v>
      </c>
      <c r="I967" s="30">
        <v>1.110555555555556</v>
      </c>
      <c r="J967" s="30">
        <v>5.353600000000001</v>
      </c>
      <c r="K967" s="30">
        <f>Table2[[#This Row],[km]]/Table2[[#This Row],[steps]]*1000*3.28084</f>
        <v>2.4371338355491599</v>
      </c>
      <c r="L967" s="31">
        <f>IF(Table2[[#This Row],[km_walking]]&gt;3,Table2[[#This Row],[km_walking]]/Table2[[#This Row],[hours_walking]],"")</f>
        <v>4.8206503251625801</v>
      </c>
      <c r="M967" s="30">
        <f t="shared" ref="M967:M1030" si="80">IF(E967&gt;=10000,1,0)</f>
        <v>1</v>
      </c>
      <c r="N967" s="30">
        <f t="shared" si="76"/>
        <v>0</v>
      </c>
      <c r="O967" s="30">
        <f t="shared" si="78"/>
        <v>0</v>
      </c>
      <c r="P967" s="30">
        <f>IFERROR(IF(Table2[[#This Row],[break]]=0,0,P966+1),1)</f>
        <v>0</v>
      </c>
      <c r="Q967" s="30">
        <f t="shared" si="77"/>
        <v>0</v>
      </c>
      <c r="R967" s="30" t="str">
        <f>TEXT(Table2[[#This Row],[date]],"dd-mmm-yyyy")</f>
        <v>23-Aug-2020</v>
      </c>
    </row>
    <row r="968" spans="1:18" x14ac:dyDescent="0.25">
      <c r="A968" s="27">
        <v>44067</v>
      </c>
      <c r="B968" s="6" t="str">
        <f t="shared" si="79"/>
        <v>24 Mon</v>
      </c>
      <c r="C968" s="6" t="str">
        <f>TEXT(Table2[[#This Row],[date]],"mmm")</f>
        <v>Aug</v>
      </c>
      <c r="D968" s="30">
        <f>YEAR(Table2[[#This Row],[date]])</f>
        <v>2020</v>
      </c>
      <c r="E968" s="30">
        <v>10897</v>
      </c>
      <c r="F968" s="30">
        <v>3.335833333333353</v>
      </c>
      <c r="G968" s="30">
        <v>7.849859999999997</v>
      </c>
      <c r="H968" s="30">
        <v>3.335833333333353</v>
      </c>
      <c r="I968" s="30">
        <v>1.3336111111111111</v>
      </c>
      <c r="J968" s="30">
        <v>6.286489999999997</v>
      </c>
      <c r="K968" s="30">
        <f>Table2[[#This Row],[km]]/Table2[[#This Row],[steps]]*1000*3.28084</f>
        <v>2.3634151309901799</v>
      </c>
      <c r="L968" s="31">
        <f>IF(Table2[[#This Row],[km_walking]]&gt;3,Table2[[#This Row],[km_walking]]/Table2[[#This Row],[hours_walking]],"")</f>
        <v>4.71388544053322</v>
      </c>
      <c r="M968" s="30">
        <f t="shared" si="80"/>
        <v>1</v>
      </c>
      <c r="N968" s="30">
        <f t="shared" si="76"/>
        <v>0</v>
      </c>
      <c r="O968" s="30">
        <f t="shared" si="78"/>
        <v>0</v>
      </c>
      <c r="P968" s="30">
        <f>IFERROR(IF(Table2[[#This Row],[break]]=0,0,P967+1),1)</f>
        <v>0</v>
      </c>
      <c r="Q968" s="30">
        <f t="shared" si="77"/>
        <v>0</v>
      </c>
      <c r="R968" s="30" t="str">
        <f>TEXT(Table2[[#This Row],[date]],"dd-mmm-yyyy")</f>
        <v>24-Aug-2020</v>
      </c>
    </row>
    <row r="969" spans="1:18" x14ac:dyDescent="0.25">
      <c r="A969" s="27">
        <v>44068</v>
      </c>
      <c r="B969" s="6" t="str">
        <f t="shared" si="79"/>
        <v>25 Tue</v>
      </c>
      <c r="C969" s="6" t="str">
        <f>TEXT(Table2[[#This Row],[date]],"mmm")</f>
        <v>Aug</v>
      </c>
      <c r="D969" s="30">
        <f>YEAR(Table2[[#This Row],[date]])</f>
        <v>2020</v>
      </c>
      <c r="E969" s="30">
        <v>11361</v>
      </c>
      <c r="F969" s="30">
        <v>2.2044444444444449</v>
      </c>
      <c r="G969" s="30">
        <v>9.0634399999999982</v>
      </c>
      <c r="H969" s="30">
        <v>2.2044444444444449</v>
      </c>
      <c r="I969" s="30">
        <v>1.740555555555555</v>
      </c>
      <c r="J969" s="30">
        <v>8.7301500000000019</v>
      </c>
      <c r="K969" s="30">
        <f>Table2[[#This Row],[km]]/Table2[[#This Row],[steps]]*1000*3.28084</f>
        <v>2.6173485159404977</v>
      </c>
      <c r="L969" s="31">
        <f>IF(Table2[[#This Row],[km_walking]]&gt;3,Table2[[#This Row],[km_walking]]/Table2[[#This Row],[hours_walking]],"")</f>
        <v>5.015726141078841</v>
      </c>
      <c r="M969" s="30">
        <f t="shared" si="80"/>
        <v>1</v>
      </c>
      <c r="N969" s="30">
        <f t="shared" si="76"/>
        <v>0</v>
      </c>
      <c r="O969" s="30">
        <f t="shared" si="78"/>
        <v>0</v>
      </c>
      <c r="P969" s="30">
        <f>IFERROR(IF(Table2[[#This Row],[break]]=0,0,P968+1),1)</f>
        <v>0</v>
      </c>
      <c r="Q969" s="30">
        <f t="shared" si="77"/>
        <v>1</v>
      </c>
      <c r="R969" s="30" t="str">
        <f>TEXT(Table2[[#This Row],[date]],"dd-mmm-yyyy")</f>
        <v>25-Aug-2020</v>
      </c>
    </row>
    <row r="970" spans="1:18" x14ac:dyDescent="0.25">
      <c r="A970" s="27">
        <v>44069</v>
      </c>
      <c r="B970" s="6" t="str">
        <f t="shared" si="79"/>
        <v>26 Wed</v>
      </c>
      <c r="C970" s="6" t="str">
        <f>TEXT(Table2[[#This Row],[date]],"mmm")</f>
        <v>Aug</v>
      </c>
      <c r="D970" s="30">
        <f>YEAR(Table2[[#This Row],[date]])</f>
        <v>2020</v>
      </c>
      <c r="E970" s="30">
        <v>10377</v>
      </c>
      <c r="F970" s="30">
        <v>2.808888888888927</v>
      </c>
      <c r="G970" s="30">
        <v>8.1013800000000007</v>
      </c>
      <c r="H970" s="30">
        <v>2.808888888888927</v>
      </c>
      <c r="I970" s="30">
        <v>1.5283333333333331</v>
      </c>
      <c r="J970" s="30">
        <v>7.3508800000000019</v>
      </c>
      <c r="K970" s="30">
        <f>Table2[[#This Row],[km]]/Table2[[#This Row],[steps]]*1000*3.28084</f>
        <v>2.5613695248337676</v>
      </c>
      <c r="L970" s="31">
        <f>IF(Table2[[#This Row],[km_walking]]&gt;3,Table2[[#This Row],[km_walking]]/Table2[[#This Row],[hours_walking]],"")</f>
        <v>4.8097360959651052</v>
      </c>
      <c r="M970" s="30">
        <f t="shared" si="80"/>
        <v>1</v>
      </c>
      <c r="N970" s="30">
        <f t="shared" si="76"/>
        <v>0</v>
      </c>
      <c r="O970" s="30">
        <f t="shared" si="78"/>
        <v>0</v>
      </c>
      <c r="P970" s="30">
        <f>IFERROR(IF(Table2[[#This Row],[break]]=0,0,P969+1),1)</f>
        <v>0</v>
      </c>
      <c r="Q970" s="30">
        <f t="shared" si="77"/>
        <v>0</v>
      </c>
      <c r="R970" s="30" t="str">
        <f>TEXT(Table2[[#This Row],[date]],"dd-mmm-yyyy")</f>
        <v>26-Aug-2020</v>
      </c>
    </row>
    <row r="971" spans="1:18" x14ac:dyDescent="0.25">
      <c r="A971" s="27">
        <v>44070</v>
      </c>
      <c r="B971" s="6" t="str">
        <f t="shared" si="79"/>
        <v>27 Thu</v>
      </c>
      <c r="C971" s="6" t="str">
        <f>TEXT(Table2[[#This Row],[date]],"mmm")</f>
        <v>Aug</v>
      </c>
      <c r="D971" s="30">
        <f>YEAR(Table2[[#This Row],[date]])</f>
        <v>2020</v>
      </c>
      <c r="E971" s="30">
        <v>10881</v>
      </c>
      <c r="F971" s="30">
        <v>2.832500000000012</v>
      </c>
      <c r="G971" s="30">
        <v>8.610640000000009</v>
      </c>
      <c r="H971" s="30">
        <v>2.832500000000012</v>
      </c>
      <c r="I971" s="30">
        <v>1.448055555555555</v>
      </c>
      <c r="J971" s="30">
        <v>7.3340100000000064</v>
      </c>
      <c r="K971" s="30">
        <f>Table2[[#This Row],[km]]/Table2[[#This Row],[steps]]*1000*3.28084</f>
        <v>2.5962808691848203</v>
      </c>
      <c r="L971" s="31">
        <f>IF(Table2[[#This Row],[km_walking]]&gt;3,Table2[[#This Row],[km_walking]]/Table2[[#This Row],[hours_walking]],"")</f>
        <v>5.0647297141761047</v>
      </c>
      <c r="M971" s="30">
        <f t="shared" si="80"/>
        <v>1</v>
      </c>
      <c r="N971" s="30">
        <f t="shared" si="76"/>
        <v>0</v>
      </c>
      <c r="O971" s="30">
        <f t="shared" si="78"/>
        <v>0</v>
      </c>
      <c r="P971" s="30">
        <f>IFERROR(IF(Table2[[#This Row],[break]]=0,0,P970+1),1)</f>
        <v>0</v>
      </c>
      <c r="Q971" s="30">
        <f t="shared" si="77"/>
        <v>1</v>
      </c>
      <c r="R971" s="30" t="str">
        <f>TEXT(Table2[[#This Row],[date]],"dd-mmm-yyyy")</f>
        <v>27-Aug-2020</v>
      </c>
    </row>
    <row r="972" spans="1:18" x14ac:dyDescent="0.25">
      <c r="A972" s="27">
        <v>44071</v>
      </c>
      <c r="B972" s="6" t="str">
        <f t="shared" si="79"/>
        <v>28 Fri</v>
      </c>
      <c r="C972" s="6" t="str">
        <f>TEXT(Table2[[#This Row],[date]],"mmm")</f>
        <v>Aug</v>
      </c>
      <c r="D972" s="30">
        <f>YEAR(Table2[[#This Row],[date]])</f>
        <v>2020</v>
      </c>
      <c r="E972" s="30">
        <v>9586</v>
      </c>
      <c r="F972" s="30">
        <v>2.5325000000000308</v>
      </c>
      <c r="G972" s="30">
        <v>7.6170500000000034</v>
      </c>
      <c r="H972" s="30">
        <v>2.5325000000000308</v>
      </c>
      <c r="I972" s="30">
        <v>1.497222222222222</v>
      </c>
      <c r="J972" s="30">
        <v>6.969090000000004</v>
      </c>
      <c r="K972" s="30">
        <f>Table2[[#This Row],[km]]/Table2[[#This Row],[steps]]*1000*3.28084</f>
        <v>2.6069603924473204</v>
      </c>
      <c r="L972" s="31">
        <f>IF(Table2[[#This Row],[km_walking]]&gt;3,Table2[[#This Row],[km_walking]]/Table2[[#This Row],[hours_walking]],"")</f>
        <v>4.6546797773654953</v>
      </c>
      <c r="M972" s="30">
        <f t="shared" si="80"/>
        <v>0</v>
      </c>
      <c r="N972" s="30">
        <f t="shared" si="76"/>
        <v>0</v>
      </c>
      <c r="O972" s="30">
        <f t="shared" si="78"/>
        <v>0</v>
      </c>
      <c r="P972" s="30">
        <f>IFERROR(IF(Table2[[#This Row],[break]]=0,0,P971+1),1)</f>
        <v>0</v>
      </c>
      <c r="Q972" s="30">
        <f t="shared" si="77"/>
        <v>0</v>
      </c>
      <c r="R972" s="30" t="str">
        <f>TEXT(Table2[[#This Row],[date]],"dd-mmm-yyyy")</f>
        <v>28-Aug-2020</v>
      </c>
    </row>
    <row r="973" spans="1:18" x14ac:dyDescent="0.25">
      <c r="A973" s="27">
        <v>44072</v>
      </c>
      <c r="B973" s="6" t="str">
        <f t="shared" si="79"/>
        <v>29 Sat</v>
      </c>
      <c r="C973" s="6" t="str">
        <f>TEXT(Table2[[#This Row],[date]],"mmm")</f>
        <v>Aug</v>
      </c>
      <c r="D973" s="30">
        <f>YEAR(Table2[[#This Row],[date]])</f>
        <v>2020</v>
      </c>
      <c r="E973" s="30">
        <v>10471</v>
      </c>
      <c r="F973" s="30">
        <v>3.0163888888889239</v>
      </c>
      <c r="G973" s="30">
        <v>8.1865799999999993</v>
      </c>
      <c r="H973" s="30">
        <v>3.0163888888889239</v>
      </c>
      <c r="I973" s="30">
        <v>1.468055555555555</v>
      </c>
      <c r="J973" s="30">
        <v>7.4433399999999992</v>
      </c>
      <c r="K973" s="30">
        <f>Table2[[#This Row],[km]]/Table2[[#This Row],[steps]]*1000*3.28084</f>
        <v>2.5650710655333775</v>
      </c>
      <c r="L973" s="31">
        <f>IF(Table2[[#This Row],[km_walking]]&gt;3,Table2[[#This Row],[km_walking]]/Table2[[#This Row],[hours_walking]],"")</f>
        <v>5.0702032166509001</v>
      </c>
      <c r="M973" s="30">
        <f t="shared" si="80"/>
        <v>1</v>
      </c>
      <c r="N973" s="30">
        <f t="shared" si="76"/>
        <v>0</v>
      </c>
      <c r="O973" s="30">
        <f t="shared" si="78"/>
        <v>0</v>
      </c>
      <c r="P973" s="30">
        <f>IFERROR(IF(Table2[[#This Row],[break]]=0,0,P972+1),1)</f>
        <v>0</v>
      </c>
      <c r="Q973" s="30">
        <f t="shared" si="77"/>
        <v>1</v>
      </c>
      <c r="R973" s="30" t="str">
        <f>TEXT(Table2[[#This Row],[date]],"dd-mmm-yyyy")</f>
        <v>29-Aug-2020</v>
      </c>
    </row>
    <row r="974" spans="1:18" x14ac:dyDescent="0.25">
      <c r="A974" s="27">
        <v>44073</v>
      </c>
      <c r="B974" s="6" t="str">
        <f t="shared" si="79"/>
        <v>30 Sun</v>
      </c>
      <c r="C974" s="6" t="str">
        <f>TEXT(Table2[[#This Row],[date]],"mmm")</f>
        <v>Aug</v>
      </c>
      <c r="D974" s="30">
        <f>YEAR(Table2[[#This Row],[date]])</f>
        <v>2020</v>
      </c>
      <c r="E974" s="30">
        <v>8780</v>
      </c>
      <c r="F974" s="30">
        <v>2.5313888888888929</v>
      </c>
      <c r="G974" s="30">
        <v>6.7512700000000008</v>
      </c>
      <c r="H974" s="30">
        <v>2.5313888888888929</v>
      </c>
      <c r="I974" s="30">
        <v>1.2044444444444451</v>
      </c>
      <c r="J974" s="30">
        <v>5.8562800000000008</v>
      </c>
      <c r="K974" s="30">
        <f>Table2[[#This Row],[km]]/Table2[[#This Row],[steps]]*1000*3.28084</f>
        <v>2.522760440410023</v>
      </c>
      <c r="L974" s="31">
        <f>IF(Table2[[#This Row],[km_walking]]&gt;3,Table2[[#This Row],[km_walking]]/Table2[[#This Row],[hours_walking]],"")</f>
        <v>4.8622250922509203</v>
      </c>
      <c r="M974" s="30">
        <f t="shared" si="80"/>
        <v>0</v>
      </c>
      <c r="N974" s="30">
        <f t="shared" si="76"/>
        <v>0</v>
      </c>
      <c r="O974" s="30">
        <f t="shared" si="78"/>
        <v>0</v>
      </c>
      <c r="P974" s="30">
        <f>IFERROR(IF(Table2[[#This Row],[break]]=0,0,P973+1),1)</f>
        <v>0</v>
      </c>
      <c r="Q974" s="30">
        <f t="shared" si="77"/>
        <v>0</v>
      </c>
      <c r="R974" s="30" t="str">
        <f>TEXT(Table2[[#This Row],[date]],"dd-mmm-yyyy")</f>
        <v>30-Aug-2020</v>
      </c>
    </row>
    <row r="975" spans="1:18" x14ac:dyDescent="0.25">
      <c r="A975" s="27">
        <v>44074</v>
      </c>
      <c r="B975" s="6" t="str">
        <f t="shared" si="79"/>
        <v>31 Mon</v>
      </c>
      <c r="C975" s="6" t="str">
        <f>TEXT(Table2[[#This Row],[date]],"mmm")</f>
        <v>Aug</v>
      </c>
      <c r="D975" s="30">
        <f>YEAR(Table2[[#This Row],[date]])</f>
        <v>2020</v>
      </c>
      <c r="E975" s="30">
        <v>9480</v>
      </c>
      <c r="F975" s="30">
        <v>2.298888888888905</v>
      </c>
      <c r="G975" s="30">
        <v>7.3252699999999944</v>
      </c>
      <c r="H975" s="30">
        <v>2.298888888888905</v>
      </c>
      <c r="I975" s="30">
        <v>1.4994444444444439</v>
      </c>
      <c r="J975" s="30">
        <v>6.9696999999999951</v>
      </c>
      <c r="K975" s="30">
        <f>Table2[[#This Row],[km]]/Table2[[#This Row],[steps]]*1000*3.28084</f>
        <v>2.5351306779324876</v>
      </c>
      <c r="L975" s="31">
        <f>IF(Table2[[#This Row],[km_walking]]&gt;3,Table2[[#This Row],[km_walking]]/Table2[[#This Row],[hours_walking]],"")</f>
        <v>4.6481882178584648</v>
      </c>
      <c r="M975" s="30">
        <f t="shared" si="80"/>
        <v>0</v>
      </c>
      <c r="N975" s="30">
        <f t="shared" si="76"/>
        <v>0</v>
      </c>
      <c r="O975" s="30">
        <f t="shared" si="78"/>
        <v>0</v>
      </c>
      <c r="P975" s="30">
        <f>IFERROR(IF(Table2[[#This Row],[break]]=0,0,P974+1),1)</f>
        <v>0</v>
      </c>
      <c r="Q975" s="30">
        <f t="shared" si="77"/>
        <v>0</v>
      </c>
      <c r="R975" s="30" t="str">
        <f>TEXT(Table2[[#This Row],[date]],"dd-mmm-yyyy")</f>
        <v>31-Aug-2020</v>
      </c>
    </row>
    <row r="976" spans="1:18" x14ac:dyDescent="0.25">
      <c r="A976" s="27">
        <v>44075</v>
      </c>
      <c r="B976" s="6" t="str">
        <f t="shared" si="79"/>
        <v>01 Tue</v>
      </c>
      <c r="C976" s="6" t="str">
        <f>TEXT(Table2[[#This Row],[date]],"mmm")</f>
        <v>Sep</v>
      </c>
      <c r="D976" s="30">
        <f>YEAR(Table2[[#This Row],[date]])</f>
        <v>2020</v>
      </c>
      <c r="E976" s="30">
        <v>11656</v>
      </c>
      <c r="F976" s="30">
        <v>3.029722222222222</v>
      </c>
      <c r="G976" s="30">
        <v>9.1113700000000009</v>
      </c>
      <c r="H976" s="30">
        <v>3.029722222222222</v>
      </c>
      <c r="I976" s="30">
        <v>1.649444444444444</v>
      </c>
      <c r="J976" s="30">
        <v>8.4263999999999992</v>
      </c>
      <c r="K976" s="30">
        <f>Table2[[#This Row],[km]]/Table2[[#This Row],[steps]]*1000*3.28084</f>
        <v>2.5645973876801649</v>
      </c>
      <c r="L976" s="31">
        <f>IF(Table2[[#This Row],[km_walking]]&gt;3,Table2[[#This Row],[km_walking]]/Table2[[#This Row],[hours_walking]],"")</f>
        <v>5.108629168070058</v>
      </c>
      <c r="M976" s="30">
        <f t="shared" si="80"/>
        <v>1</v>
      </c>
      <c r="N976" s="30">
        <f t="shared" si="76"/>
        <v>0</v>
      </c>
      <c r="O976" s="30">
        <f t="shared" si="78"/>
        <v>0</v>
      </c>
      <c r="P976" s="30">
        <f>IFERROR(IF(Table2[[#This Row],[break]]=0,0,P975+1),1)</f>
        <v>0</v>
      </c>
      <c r="Q976" s="30">
        <f t="shared" si="77"/>
        <v>1</v>
      </c>
      <c r="R976" s="30" t="str">
        <f>TEXT(Table2[[#This Row],[date]],"dd-mmm-yyyy")</f>
        <v>01-Sep-2020</v>
      </c>
    </row>
    <row r="977" spans="1:18" x14ac:dyDescent="0.25">
      <c r="A977" s="27">
        <v>44076</v>
      </c>
      <c r="B977" s="6" t="str">
        <f t="shared" si="79"/>
        <v>02 Wed</v>
      </c>
      <c r="C977" s="6" t="str">
        <f>TEXT(Table2[[#This Row],[date]],"mmm")</f>
        <v>Sep</v>
      </c>
      <c r="D977" s="30">
        <f>YEAR(Table2[[#This Row],[date]])</f>
        <v>2020</v>
      </c>
      <c r="E977" s="30">
        <v>10013</v>
      </c>
      <c r="F977" s="30">
        <v>2.2458333333333349</v>
      </c>
      <c r="G977" s="30">
        <v>7.8230500000000003</v>
      </c>
      <c r="H977" s="30">
        <v>2.2458333333333358</v>
      </c>
      <c r="I977" s="30">
        <v>1.393888888888889</v>
      </c>
      <c r="J977" s="30">
        <v>7.1087499999999988</v>
      </c>
      <c r="K977" s="30">
        <f>Table2[[#This Row],[km]]/Table2[[#This Row],[steps]]*1000*3.28084</f>
        <v>2.5632852653550389</v>
      </c>
      <c r="L977" s="31">
        <f>IF(Table2[[#This Row],[km_walking]]&gt;3,Table2[[#This Row],[km_walking]]/Table2[[#This Row],[hours_walking]],"")</f>
        <v>5.099940215225188</v>
      </c>
      <c r="M977" s="30">
        <f t="shared" si="80"/>
        <v>1</v>
      </c>
      <c r="N977" s="30">
        <f t="shared" si="76"/>
        <v>0</v>
      </c>
      <c r="O977" s="30">
        <f t="shared" si="78"/>
        <v>0</v>
      </c>
      <c r="P977" s="30">
        <f>IFERROR(IF(Table2[[#This Row],[break]]=0,0,P976+1),1)</f>
        <v>0</v>
      </c>
      <c r="Q977" s="30">
        <f t="shared" si="77"/>
        <v>1</v>
      </c>
      <c r="R977" s="30" t="str">
        <f>TEXT(Table2[[#This Row],[date]],"dd-mmm-yyyy")</f>
        <v>02-Sep-2020</v>
      </c>
    </row>
    <row r="978" spans="1:18" x14ac:dyDescent="0.25">
      <c r="A978" s="27">
        <v>44077</v>
      </c>
      <c r="B978" s="6" t="str">
        <f t="shared" si="79"/>
        <v>03 Thu</v>
      </c>
      <c r="C978" s="6" t="str">
        <f>TEXT(Table2[[#This Row],[date]],"mmm")</f>
        <v>Sep</v>
      </c>
      <c r="D978" s="30">
        <f>YEAR(Table2[[#This Row],[date]])</f>
        <v>2020</v>
      </c>
      <c r="E978" s="30">
        <v>18540</v>
      </c>
      <c r="F978" s="30">
        <v>4.2763888888889046</v>
      </c>
      <c r="G978" s="30">
        <v>13.89188</v>
      </c>
      <c r="H978" s="30">
        <v>4.2763888888889046</v>
      </c>
      <c r="I978" s="30">
        <v>2.8211111111111289</v>
      </c>
      <c r="J978" s="30">
        <v>13.0398</v>
      </c>
      <c r="K978" s="30">
        <f>Table2[[#This Row],[km]]/Table2[[#This Row],[steps]]*1000*3.28084</f>
        <v>2.4583082836677455</v>
      </c>
      <c r="L978" s="31">
        <f>IF(Table2[[#This Row],[km_walking]]&gt;3,Table2[[#This Row],[km_walking]]/Table2[[#This Row],[hours_walking]],"")</f>
        <v>4.6222213469869731</v>
      </c>
      <c r="M978" s="30">
        <f t="shared" si="80"/>
        <v>1</v>
      </c>
      <c r="N978" s="30">
        <f t="shared" si="76"/>
        <v>0</v>
      </c>
      <c r="O978" s="30">
        <f t="shared" si="78"/>
        <v>0</v>
      </c>
      <c r="P978" s="30">
        <f>IFERROR(IF(Table2[[#This Row],[break]]=0,0,P977+1),1)</f>
        <v>0</v>
      </c>
      <c r="Q978" s="30">
        <f t="shared" si="77"/>
        <v>0</v>
      </c>
      <c r="R978" s="30" t="str">
        <f>TEXT(Table2[[#This Row],[date]],"dd-mmm-yyyy")</f>
        <v>03-Sep-2020</v>
      </c>
    </row>
    <row r="979" spans="1:18" x14ac:dyDescent="0.25">
      <c r="A979" s="27">
        <v>44078</v>
      </c>
      <c r="B979" s="6" t="str">
        <f t="shared" si="79"/>
        <v>04 Fri</v>
      </c>
      <c r="C979" s="6" t="str">
        <f>TEXT(Table2[[#This Row],[date]],"mmm")</f>
        <v>Sep</v>
      </c>
      <c r="D979" s="30">
        <f>YEAR(Table2[[#This Row],[date]])</f>
        <v>2020</v>
      </c>
      <c r="E979" s="30">
        <v>8409</v>
      </c>
      <c r="F979" s="30">
        <v>2.0427777777777778</v>
      </c>
      <c r="G979" s="30">
        <v>5.9775199999999966</v>
      </c>
      <c r="H979" s="30">
        <v>2.0427777777777778</v>
      </c>
      <c r="I979" s="30">
        <v>1.278888888888889</v>
      </c>
      <c r="J979" s="30">
        <v>5.6242499999999973</v>
      </c>
      <c r="K979" s="30">
        <f>Table2[[#This Row],[km]]/Table2[[#This Row],[steps]]*1000*3.28084</f>
        <v>2.3321782277084062</v>
      </c>
      <c r="L979" s="31">
        <f>IF(Table2[[#This Row],[km_walking]]&gt;3,Table2[[#This Row],[km_walking]]/Table2[[#This Row],[hours_walking]],"")</f>
        <v>4.3977628149435253</v>
      </c>
      <c r="M979" s="30">
        <f t="shared" si="80"/>
        <v>0</v>
      </c>
      <c r="N979" s="30">
        <f t="shared" si="76"/>
        <v>0</v>
      </c>
      <c r="O979" s="30">
        <f t="shared" si="78"/>
        <v>0</v>
      </c>
      <c r="P979" s="30">
        <f>IFERROR(IF(Table2[[#This Row],[break]]=0,0,P978+1),1)</f>
        <v>0</v>
      </c>
      <c r="Q979" s="30">
        <f t="shared" si="77"/>
        <v>0</v>
      </c>
      <c r="R979" s="30" t="str">
        <f>TEXT(Table2[[#This Row],[date]],"dd-mmm-yyyy")</f>
        <v>04-Sep-2020</v>
      </c>
    </row>
    <row r="980" spans="1:18" x14ac:dyDescent="0.25">
      <c r="A980" s="27">
        <v>44079</v>
      </c>
      <c r="B980" s="6" t="str">
        <f t="shared" si="79"/>
        <v>05 Sat</v>
      </c>
      <c r="C980" s="6" t="str">
        <f>TEXT(Table2[[#This Row],[date]],"mmm")</f>
        <v>Sep</v>
      </c>
      <c r="D980" s="30">
        <f>YEAR(Table2[[#This Row],[date]])</f>
        <v>2020</v>
      </c>
      <c r="E980" s="30">
        <v>10246</v>
      </c>
      <c r="F980" s="30">
        <v>2.2722222222222341</v>
      </c>
      <c r="G980" s="30">
        <v>7.7557099999999934</v>
      </c>
      <c r="H980" s="30">
        <v>2.2722222222222341</v>
      </c>
      <c r="I980" s="30">
        <v>1.4741666666666671</v>
      </c>
      <c r="J980" s="30">
        <v>7.137879999999992</v>
      </c>
      <c r="K980" s="30">
        <f>Table2[[#This Row],[km]]/Table2[[#This Row],[steps]]*1000*3.28084</f>
        <v>2.4834319340620707</v>
      </c>
      <c r="L980" s="31">
        <f>IF(Table2[[#This Row],[km_walking]]&gt;3,Table2[[#This Row],[km_walking]]/Table2[[#This Row],[hours_walking]],"")</f>
        <v>4.8419762577727461</v>
      </c>
      <c r="M980" s="30">
        <f t="shared" si="80"/>
        <v>1</v>
      </c>
      <c r="N980" s="30">
        <f t="shared" si="76"/>
        <v>0</v>
      </c>
      <c r="O980" s="30">
        <f t="shared" si="78"/>
        <v>0</v>
      </c>
      <c r="P980" s="30">
        <f>IFERROR(IF(Table2[[#This Row],[break]]=0,0,P979+1),1)</f>
        <v>0</v>
      </c>
      <c r="Q980" s="30">
        <f t="shared" si="77"/>
        <v>0</v>
      </c>
      <c r="R980" s="30" t="str">
        <f>TEXT(Table2[[#This Row],[date]],"dd-mmm-yyyy")</f>
        <v>05-Sep-2020</v>
      </c>
    </row>
    <row r="981" spans="1:18" x14ac:dyDescent="0.25">
      <c r="A981" s="27">
        <v>44080</v>
      </c>
      <c r="B981" s="6" t="str">
        <f t="shared" si="79"/>
        <v>06 Sun</v>
      </c>
      <c r="C981" s="6" t="str">
        <f>TEXT(Table2[[#This Row],[date]],"mmm")</f>
        <v>Sep</v>
      </c>
      <c r="D981" s="30">
        <f>YEAR(Table2[[#This Row],[date]])</f>
        <v>2020</v>
      </c>
      <c r="E981" s="30">
        <v>10160</v>
      </c>
      <c r="F981" s="30">
        <v>3.107500000000039</v>
      </c>
      <c r="G981" s="30">
        <v>7.2879399999999963</v>
      </c>
      <c r="H981" s="30">
        <v>3.107500000000039</v>
      </c>
      <c r="I981" s="30">
        <v>1.375833333333333</v>
      </c>
      <c r="J981" s="30">
        <v>6.2912799999999969</v>
      </c>
      <c r="K981" s="30">
        <f>Table2[[#This Row],[km]]/Table2[[#This Row],[steps]]*1000*3.28084</f>
        <v>2.3534020737795265</v>
      </c>
      <c r="L981" s="31">
        <f>IF(Table2[[#This Row],[km_walking]]&gt;3,Table2[[#This Row],[km_walking]]/Table2[[#This Row],[hours_walking]],"")</f>
        <v>4.5727050272562071</v>
      </c>
      <c r="M981" s="30">
        <f t="shared" si="80"/>
        <v>1</v>
      </c>
      <c r="N981" s="30">
        <f t="shared" si="76"/>
        <v>0</v>
      </c>
      <c r="O981" s="30">
        <f t="shared" si="78"/>
        <v>0</v>
      </c>
      <c r="P981" s="30">
        <f>IFERROR(IF(Table2[[#This Row],[break]]=0,0,P980+1),1)</f>
        <v>0</v>
      </c>
      <c r="Q981" s="30">
        <f t="shared" si="77"/>
        <v>0</v>
      </c>
      <c r="R981" s="30" t="str">
        <f>TEXT(Table2[[#This Row],[date]],"dd-mmm-yyyy")</f>
        <v>06-Sep-2020</v>
      </c>
    </row>
    <row r="982" spans="1:18" x14ac:dyDescent="0.25">
      <c r="A982" s="27">
        <v>44081</v>
      </c>
      <c r="B982" s="6" t="str">
        <f t="shared" si="79"/>
        <v>07 Mon</v>
      </c>
      <c r="C982" s="6" t="str">
        <f>TEXT(Table2[[#This Row],[date]],"mmm")</f>
        <v>Sep</v>
      </c>
      <c r="D982" s="30">
        <f>YEAR(Table2[[#This Row],[date]])</f>
        <v>2020</v>
      </c>
      <c r="E982" s="30">
        <v>7266</v>
      </c>
      <c r="F982" s="30">
        <v>1.56</v>
      </c>
      <c r="G982" s="30">
        <v>5.3731600000000004</v>
      </c>
      <c r="H982" s="30">
        <v>1.56</v>
      </c>
      <c r="I982" s="30">
        <v>1.1136111111111111</v>
      </c>
      <c r="J982" s="30">
        <v>5.0364900000000006</v>
      </c>
      <c r="K982" s="30">
        <f>Table2[[#This Row],[km]]/Table2[[#This Row],[steps]]*1000*3.28084</f>
        <v>2.426159957941096</v>
      </c>
      <c r="L982" s="31">
        <f>IF(Table2[[#This Row],[km_walking]]&gt;3,Table2[[#This Row],[km_walking]]/Table2[[#This Row],[hours_walking]],"")</f>
        <v>4.5226650037415821</v>
      </c>
      <c r="M982" s="30">
        <f t="shared" si="80"/>
        <v>0</v>
      </c>
      <c r="N982" s="30">
        <f t="shared" si="76"/>
        <v>0</v>
      </c>
      <c r="O982" s="30">
        <f t="shared" si="78"/>
        <v>0</v>
      </c>
      <c r="P982" s="30">
        <f>IFERROR(IF(Table2[[#This Row],[break]]=0,0,P981+1),1)</f>
        <v>0</v>
      </c>
      <c r="Q982" s="30">
        <f t="shared" si="77"/>
        <v>0</v>
      </c>
      <c r="R982" s="30" t="str">
        <f>TEXT(Table2[[#This Row],[date]],"dd-mmm-yyyy")</f>
        <v>07-Sep-2020</v>
      </c>
    </row>
    <row r="983" spans="1:18" x14ac:dyDescent="0.25">
      <c r="A983" s="27">
        <v>44082</v>
      </c>
      <c r="B983" s="6" t="str">
        <f t="shared" si="79"/>
        <v>08 Tue</v>
      </c>
      <c r="C983" s="6" t="str">
        <f>TEXT(Table2[[#This Row],[date]],"mmm")</f>
        <v>Sep</v>
      </c>
      <c r="D983" s="30">
        <f>YEAR(Table2[[#This Row],[date]])</f>
        <v>2020</v>
      </c>
      <c r="E983" s="30">
        <v>11445</v>
      </c>
      <c r="F983" s="30">
        <v>2.9597222222222319</v>
      </c>
      <c r="G983" s="30">
        <v>7.7514600000000042</v>
      </c>
      <c r="H983" s="30">
        <v>2.9597222222222319</v>
      </c>
      <c r="I983" s="30">
        <v>1.6897222222222219</v>
      </c>
      <c r="J983" s="30">
        <v>6.765260000000004</v>
      </c>
      <c r="K983" s="30">
        <f>Table2[[#This Row],[km]]/Table2[[#This Row],[steps]]*1000*3.28084</f>
        <v>2.2220445632503285</v>
      </c>
      <c r="L983" s="31">
        <f>IF(Table2[[#This Row],[km_walking]]&gt;3,Table2[[#This Row],[km_walking]]/Table2[[#This Row],[hours_walking]],"")</f>
        <v>4.0037705079730426</v>
      </c>
      <c r="M983" s="30">
        <f t="shared" si="80"/>
        <v>1</v>
      </c>
      <c r="N983" s="30">
        <f t="shared" si="76"/>
        <v>0</v>
      </c>
      <c r="O983" s="30">
        <f t="shared" si="78"/>
        <v>0</v>
      </c>
      <c r="P983" s="30">
        <f>IFERROR(IF(Table2[[#This Row],[break]]=0,0,P982+1),1)</f>
        <v>0</v>
      </c>
      <c r="Q983" s="30">
        <f t="shared" si="77"/>
        <v>0</v>
      </c>
      <c r="R983" s="30" t="str">
        <f>TEXT(Table2[[#This Row],[date]],"dd-mmm-yyyy")</f>
        <v>08-Sep-2020</v>
      </c>
    </row>
    <row r="984" spans="1:18" x14ac:dyDescent="0.25">
      <c r="A984" s="27">
        <v>44083</v>
      </c>
      <c r="B984" s="6" t="str">
        <f t="shared" si="79"/>
        <v>09 Wed</v>
      </c>
      <c r="C984" s="6" t="str">
        <f>TEXT(Table2[[#This Row],[date]],"mmm")</f>
        <v>Sep</v>
      </c>
      <c r="D984" s="30">
        <f>YEAR(Table2[[#This Row],[date]])</f>
        <v>2020</v>
      </c>
      <c r="E984" s="30">
        <v>7246</v>
      </c>
      <c r="F984" s="30">
        <v>1.652222222222222</v>
      </c>
      <c r="G984" s="30">
        <v>5.7363899999999992</v>
      </c>
      <c r="H984" s="30">
        <v>1.652222222222222</v>
      </c>
      <c r="I984" s="30">
        <v>1.008055555555555</v>
      </c>
      <c r="J984" s="30">
        <v>5.1294300000000002</v>
      </c>
      <c r="K984" s="30">
        <f>Table2[[#This Row],[km]]/Table2[[#This Row],[steps]]*1000*3.28084</f>
        <v>2.597319592547612</v>
      </c>
      <c r="L984" s="31">
        <f>IF(Table2[[#This Row],[km_walking]]&gt;3,Table2[[#This Row],[km_walking]]/Table2[[#This Row],[hours_walking]],"")</f>
        <v>5.0884397905759187</v>
      </c>
      <c r="M984" s="30">
        <f t="shared" si="80"/>
        <v>0</v>
      </c>
      <c r="N984" s="30">
        <f t="shared" si="76"/>
        <v>0</v>
      </c>
      <c r="O984" s="30">
        <f t="shared" si="78"/>
        <v>0</v>
      </c>
      <c r="P984" s="30">
        <f>IFERROR(IF(Table2[[#This Row],[break]]=0,0,P983+1),1)</f>
        <v>0</v>
      </c>
      <c r="Q984" s="30">
        <f t="shared" si="77"/>
        <v>1</v>
      </c>
      <c r="R984" s="30" t="str">
        <f>TEXT(Table2[[#This Row],[date]],"dd-mmm-yyyy")</f>
        <v>09-Sep-2020</v>
      </c>
    </row>
    <row r="985" spans="1:18" x14ac:dyDescent="0.25">
      <c r="A985" s="27">
        <v>44084</v>
      </c>
      <c r="B985" s="6" t="str">
        <f t="shared" si="79"/>
        <v>10 Thu</v>
      </c>
      <c r="C985" s="6" t="str">
        <f>TEXT(Table2[[#This Row],[date]],"mmm")</f>
        <v>Sep</v>
      </c>
      <c r="D985" s="30">
        <f>YEAR(Table2[[#This Row],[date]])</f>
        <v>2020</v>
      </c>
      <c r="E985" s="30">
        <v>12864</v>
      </c>
      <c r="F985" s="30">
        <v>3.963333333333352</v>
      </c>
      <c r="G985" s="30">
        <v>9.7424100000000049</v>
      </c>
      <c r="H985" s="30">
        <v>3.963333333333352</v>
      </c>
      <c r="I985" s="30">
        <v>1.8086111111111109</v>
      </c>
      <c r="J985" s="30">
        <v>8.4639499999999988</v>
      </c>
      <c r="K985" s="30">
        <f>Table2[[#This Row],[km]]/Table2[[#This Row],[steps]]*1000*3.28084</f>
        <v>2.4847083663246283</v>
      </c>
      <c r="L985" s="31">
        <f>IF(Table2[[#This Row],[km_walking]]&gt;3,Table2[[#This Row],[km_walking]]/Table2[[#This Row],[hours_walking]],"")</f>
        <v>4.6798064813392717</v>
      </c>
      <c r="M985" s="30">
        <f t="shared" si="80"/>
        <v>1</v>
      </c>
      <c r="N985" s="30">
        <f t="shared" si="76"/>
        <v>0</v>
      </c>
      <c r="O985" s="30">
        <f t="shared" si="78"/>
        <v>0</v>
      </c>
      <c r="P985" s="30">
        <f>IFERROR(IF(Table2[[#This Row],[break]]=0,0,P984+1),1)</f>
        <v>0</v>
      </c>
      <c r="Q985" s="30">
        <f t="shared" si="77"/>
        <v>0</v>
      </c>
      <c r="R985" s="30" t="str">
        <f>TEXT(Table2[[#This Row],[date]],"dd-mmm-yyyy")</f>
        <v>10-Sep-2020</v>
      </c>
    </row>
    <row r="986" spans="1:18" x14ac:dyDescent="0.25">
      <c r="A986" s="27">
        <v>44085</v>
      </c>
      <c r="B986" s="6" t="str">
        <f t="shared" si="79"/>
        <v>11 Fri</v>
      </c>
      <c r="C986" s="6" t="str">
        <f>TEXT(Table2[[#This Row],[date]],"mmm")</f>
        <v>Sep</v>
      </c>
      <c r="D986" s="30">
        <f>YEAR(Table2[[#This Row],[date]])</f>
        <v>2020</v>
      </c>
      <c r="E986" s="30">
        <v>9889</v>
      </c>
      <c r="F986" s="30">
        <v>2.8144444444444789</v>
      </c>
      <c r="G986" s="30">
        <v>7.524149999999997</v>
      </c>
      <c r="H986" s="30">
        <v>2.8272222222222418</v>
      </c>
      <c r="I986" s="30">
        <v>1.2947222222222221</v>
      </c>
      <c r="J986" s="30">
        <v>6.4225499999999984</v>
      </c>
      <c r="K986" s="30">
        <f>Table2[[#This Row],[km]]/Table2[[#This Row],[steps]]*1000*3.28084</f>
        <v>2.4962617338456861</v>
      </c>
      <c r="L986" s="31">
        <f>IF(Table2[[#This Row],[km_walking]]&gt;3,Table2[[#This Row],[km_walking]]/Table2[[#This Row],[hours_walking]],"")</f>
        <v>4.9605621111349487</v>
      </c>
      <c r="M986" s="30">
        <f t="shared" si="80"/>
        <v>0</v>
      </c>
      <c r="N986" s="30">
        <f t="shared" si="76"/>
        <v>0</v>
      </c>
      <c r="O986" s="30">
        <f t="shared" si="78"/>
        <v>0</v>
      </c>
      <c r="P986" s="30">
        <f>IFERROR(IF(Table2[[#This Row],[break]]=0,0,P985+1),1)</f>
        <v>0</v>
      </c>
      <c r="Q986" s="30">
        <f t="shared" si="77"/>
        <v>0</v>
      </c>
      <c r="R986" s="30" t="str">
        <f>TEXT(Table2[[#This Row],[date]],"dd-mmm-yyyy")</f>
        <v>11-Sep-2020</v>
      </c>
    </row>
    <row r="987" spans="1:18" x14ac:dyDescent="0.25">
      <c r="A987" s="27">
        <v>44086</v>
      </c>
      <c r="B987" s="6" t="str">
        <f t="shared" si="79"/>
        <v>12 Sat</v>
      </c>
      <c r="C987" s="6" t="str">
        <f>TEXT(Table2[[#This Row],[date]],"mmm")</f>
        <v>Sep</v>
      </c>
      <c r="D987" s="30">
        <f>YEAR(Table2[[#This Row],[date]])</f>
        <v>2020</v>
      </c>
      <c r="E987" s="30">
        <v>12066</v>
      </c>
      <c r="F987" s="30">
        <v>3.3305555555555539</v>
      </c>
      <c r="G987" s="30">
        <v>8.5756599999999992</v>
      </c>
      <c r="H987" s="30">
        <v>3.3305555555555539</v>
      </c>
      <c r="I987" s="30">
        <v>1.8444444444444441</v>
      </c>
      <c r="J987" s="30">
        <v>7.2250399999999999</v>
      </c>
      <c r="K987" s="30">
        <f>Table2[[#This Row],[km]]/Table2[[#This Row],[steps]]*1000*3.28084</f>
        <v>2.3317891889938669</v>
      </c>
      <c r="L987" s="31">
        <f>IF(Table2[[#This Row],[km_walking]]&gt;3,Table2[[#This Row],[km_walking]]/Table2[[#This Row],[hours_walking]],"")</f>
        <v>3.9171903614457837</v>
      </c>
      <c r="M987" s="30">
        <f t="shared" si="80"/>
        <v>1</v>
      </c>
      <c r="N987" s="30">
        <f t="shared" si="76"/>
        <v>0</v>
      </c>
      <c r="O987" s="30">
        <f t="shared" si="78"/>
        <v>0</v>
      </c>
      <c r="P987" s="30">
        <f>IFERROR(IF(Table2[[#This Row],[break]]=0,0,P986+1),1)</f>
        <v>0</v>
      </c>
      <c r="Q987" s="30">
        <f t="shared" si="77"/>
        <v>0</v>
      </c>
      <c r="R987" s="30" t="str">
        <f>TEXT(Table2[[#This Row],[date]],"dd-mmm-yyyy")</f>
        <v>12-Sep-2020</v>
      </c>
    </row>
    <row r="988" spans="1:18" x14ac:dyDescent="0.25">
      <c r="A988" s="27">
        <v>44087</v>
      </c>
      <c r="B988" s="6" t="str">
        <f t="shared" si="79"/>
        <v>13 Sun</v>
      </c>
      <c r="C988" s="6" t="str">
        <f>TEXT(Table2[[#This Row],[date]],"mmm")</f>
        <v>Sep</v>
      </c>
      <c r="D988" s="30">
        <f>YEAR(Table2[[#This Row],[date]])</f>
        <v>2020</v>
      </c>
      <c r="E988" s="30">
        <v>12203</v>
      </c>
      <c r="F988" s="30">
        <v>2.5150000000000099</v>
      </c>
      <c r="G988" s="30">
        <v>8.9447200000000038</v>
      </c>
      <c r="H988" s="30">
        <v>2.5150000000000099</v>
      </c>
      <c r="I988" s="30">
        <v>1.752222222222223</v>
      </c>
      <c r="J988" s="30">
        <v>8.1475100000000005</v>
      </c>
      <c r="K988" s="30">
        <f>Table2[[#This Row],[km]]/Table2[[#This Row],[steps]]*1000*3.28084</f>
        <v>2.4048344804392374</v>
      </c>
      <c r="L988" s="31">
        <f>IF(Table2[[#This Row],[km_walking]]&gt;3,Table2[[#This Row],[km_walking]]/Table2[[#This Row],[hours_walking]],"")</f>
        <v>4.6498154724159777</v>
      </c>
      <c r="M988" s="30">
        <f t="shared" si="80"/>
        <v>1</v>
      </c>
      <c r="N988" s="30">
        <f t="shared" si="76"/>
        <v>0</v>
      </c>
      <c r="O988" s="30">
        <f t="shared" si="78"/>
        <v>0</v>
      </c>
      <c r="P988" s="30">
        <f>IFERROR(IF(Table2[[#This Row],[break]]=0,0,P987+1),1)</f>
        <v>0</v>
      </c>
      <c r="Q988" s="30">
        <f t="shared" si="77"/>
        <v>0</v>
      </c>
      <c r="R988" s="30" t="str">
        <f>TEXT(Table2[[#This Row],[date]],"dd-mmm-yyyy")</f>
        <v>13-Sep-2020</v>
      </c>
    </row>
    <row r="989" spans="1:18" x14ac:dyDescent="0.25">
      <c r="A989" s="27">
        <v>44088</v>
      </c>
      <c r="B989" s="6" t="str">
        <f t="shared" si="79"/>
        <v>14 Mon</v>
      </c>
      <c r="C989" s="6" t="str">
        <f>TEXT(Table2[[#This Row],[date]],"mmm")</f>
        <v>Sep</v>
      </c>
      <c r="D989" s="30">
        <f>YEAR(Table2[[#This Row],[date]])</f>
        <v>2020</v>
      </c>
      <c r="E989" s="30">
        <v>1160</v>
      </c>
      <c r="F989" s="30">
        <v>0.99722222222222223</v>
      </c>
      <c r="G989" s="30">
        <v>0.73286000000000007</v>
      </c>
      <c r="H989" s="30">
        <v>0.99722222222222223</v>
      </c>
      <c r="I989" s="30">
        <v>1.6111111111111111E-2</v>
      </c>
      <c r="J989" s="30">
        <v>5.2789999999999997E-2</v>
      </c>
      <c r="K989" s="30">
        <f>Table2[[#This Row],[km]]/Table2[[#This Row],[steps]]*1000*3.28084</f>
        <v>2.0727555193103453</v>
      </c>
      <c r="L989" s="31" t="str">
        <f>IF(Table2[[#This Row],[km_walking]]&gt;3,Table2[[#This Row],[km_walking]]/Table2[[#This Row],[hours_walking]],"")</f>
        <v/>
      </c>
      <c r="M989" s="30">
        <f t="shared" si="80"/>
        <v>0</v>
      </c>
      <c r="N989" s="30">
        <f t="shared" si="76"/>
        <v>0</v>
      </c>
      <c r="O989" s="30">
        <f t="shared" si="78"/>
        <v>1</v>
      </c>
      <c r="P989" s="30">
        <f>IFERROR(IF(Table2[[#This Row],[break]]=0,0,P988+1),1)</f>
        <v>1</v>
      </c>
      <c r="Q989" s="30">
        <f t="shared" si="77"/>
        <v>0</v>
      </c>
      <c r="R989" s="30" t="str">
        <f>TEXT(Table2[[#This Row],[date]],"dd-mmm-yyyy")</f>
        <v>14-Sep-2020</v>
      </c>
    </row>
    <row r="990" spans="1:18" x14ac:dyDescent="0.25">
      <c r="A990" s="27">
        <v>44089</v>
      </c>
      <c r="B990" s="6" t="str">
        <f t="shared" si="79"/>
        <v>15 Tue</v>
      </c>
      <c r="C990" s="6" t="str">
        <f>TEXT(Table2[[#This Row],[date]],"mmm")</f>
        <v>Sep</v>
      </c>
      <c r="D990" s="30">
        <f>YEAR(Table2[[#This Row],[date]])</f>
        <v>2020</v>
      </c>
      <c r="E990" s="30">
        <v>12976</v>
      </c>
      <c r="F990" s="30">
        <v>2.8569444444444652</v>
      </c>
      <c r="G990" s="30">
        <v>10.228310000000009</v>
      </c>
      <c r="H990" s="30">
        <v>2.8569444444444652</v>
      </c>
      <c r="I990" s="30">
        <v>1.997222222222222</v>
      </c>
      <c r="J990" s="30">
        <v>9.7068600000000078</v>
      </c>
      <c r="K990" s="30">
        <f>Table2[[#This Row],[km]]/Table2[[#This Row],[steps]]*1000*3.28084</f>
        <v>2.5861165675400763</v>
      </c>
      <c r="L990" s="31">
        <f>IF(Table2[[#This Row],[km_walking]]&gt;3,Table2[[#This Row],[km_walking]]/Table2[[#This Row],[hours_walking]],"")</f>
        <v>4.8601802503477094</v>
      </c>
      <c r="M990" s="30">
        <f t="shared" si="80"/>
        <v>1</v>
      </c>
      <c r="N990" s="30">
        <f t="shared" si="76"/>
        <v>0</v>
      </c>
      <c r="O990" s="30">
        <f t="shared" si="78"/>
        <v>0</v>
      </c>
      <c r="P990" s="30">
        <f>IFERROR(IF(Table2[[#This Row],[break]]=0,0,P989+1),1)</f>
        <v>0</v>
      </c>
      <c r="Q990" s="30">
        <f t="shared" si="77"/>
        <v>0</v>
      </c>
      <c r="R990" s="30" t="str">
        <f>TEXT(Table2[[#This Row],[date]],"dd-mmm-yyyy")</f>
        <v>15-Sep-2020</v>
      </c>
    </row>
    <row r="991" spans="1:18" x14ac:dyDescent="0.25">
      <c r="A991" s="27">
        <v>44090</v>
      </c>
      <c r="B991" s="6" t="str">
        <f t="shared" si="79"/>
        <v>16 Wed</v>
      </c>
      <c r="C991" s="6" t="str">
        <f>TEXT(Table2[[#This Row],[date]],"mmm")</f>
        <v>Sep</v>
      </c>
      <c r="D991" s="30">
        <f>YEAR(Table2[[#This Row],[date]])</f>
        <v>2020</v>
      </c>
      <c r="E991" s="30">
        <v>10324</v>
      </c>
      <c r="F991" s="30">
        <v>2.836666666666666</v>
      </c>
      <c r="G991" s="30">
        <v>7.86008</v>
      </c>
      <c r="H991" s="30">
        <v>2.836666666666666</v>
      </c>
      <c r="I991" s="30">
        <v>1.5488888888888881</v>
      </c>
      <c r="J991" s="30">
        <v>7.2111900000000002</v>
      </c>
      <c r="K991" s="30">
        <f>Table2[[#This Row],[km]]/Table2[[#This Row],[steps]]*1000*3.28084</f>
        <v>2.4978365814800467</v>
      </c>
      <c r="L991" s="31">
        <f>IF(Table2[[#This Row],[km_walking]]&gt;3,Table2[[#This Row],[km_walking]]/Table2[[#This Row],[hours_walking]],"")</f>
        <v>4.6557180774748952</v>
      </c>
      <c r="M991" s="30">
        <f t="shared" si="80"/>
        <v>1</v>
      </c>
      <c r="N991" s="30">
        <f t="shared" si="76"/>
        <v>0</v>
      </c>
      <c r="O991" s="30">
        <f t="shared" si="78"/>
        <v>0</v>
      </c>
      <c r="P991" s="30">
        <f>IFERROR(IF(Table2[[#This Row],[break]]=0,0,P990+1),1)</f>
        <v>0</v>
      </c>
      <c r="Q991" s="30">
        <f t="shared" si="77"/>
        <v>0</v>
      </c>
      <c r="R991" s="30" t="str">
        <f>TEXT(Table2[[#This Row],[date]],"dd-mmm-yyyy")</f>
        <v>16-Sep-2020</v>
      </c>
    </row>
    <row r="992" spans="1:18" x14ac:dyDescent="0.25">
      <c r="A992" s="27">
        <v>44091</v>
      </c>
      <c r="B992" s="6" t="str">
        <f t="shared" si="79"/>
        <v>17 Thu</v>
      </c>
      <c r="C992" s="6" t="str">
        <f>TEXT(Table2[[#This Row],[date]],"mmm")</f>
        <v>Sep</v>
      </c>
      <c r="D992" s="30">
        <f>YEAR(Table2[[#This Row],[date]])</f>
        <v>2020</v>
      </c>
      <c r="E992" s="30">
        <v>12240</v>
      </c>
      <c r="F992" s="30">
        <v>3.446666666666677</v>
      </c>
      <c r="G992" s="30">
        <v>9.319449999999998</v>
      </c>
      <c r="H992" s="30">
        <v>3.446666666666677</v>
      </c>
      <c r="I992" s="30">
        <v>1.921944444444444</v>
      </c>
      <c r="J992" s="30">
        <v>8.624229999999999</v>
      </c>
      <c r="K992" s="30">
        <f>Table2[[#This Row],[km]]/Table2[[#This Row],[steps]]*1000*3.28084</f>
        <v>2.4980085243464045</v>
      </c>
      <c r="L992" s="31">
        <f>IF(Table2[[#This Row],[km_walking]]&gt;3,Table2[[#This Row],[km_walking]]/Table2[[#This Row],[hours_walking]],"")</f>
        <v>4.4872420870067931</v>
      </c>
      <c r="M992" s="30">
        <f t="shared" si="80"/>
        <v>1</v>
      </c>
      <c r="N992" s="30">
        <f t="shared" si="76"/>
        <v>0</v>
      </c>
      <c r="O992" s="30">
        <f t="shared" si="78"/>
        <v>0</v>
      </c>
      <c r="P992" s="30">
        <f>IFERROR(IF(Table2[[#This Row],[break]]=0,0,P991+1),1)</f>
        <v>0</v>
      </c>
      <c r="Q992" s="30">
        <f t="shared" si="77"/>
        <v>0</v>
      </c>
      <c r="R992" s="30" t="str">
        <f>TEXT(Table2[[#This Row],[date]],"dd-mmm-yyyy")</f>
        <v>17-Sep-2020</v>
      </c>
    </row>
    <row r="993" spans="1:18" x14ac:dyDescent="0.25">
      <c r="A993" s="27">
        <v>44092</v>
      </c>
      <c r="B993" s="6" t="str">
        <f t="shared" si="79"/>
        <v>18 Fri</v>
      </c>
      <c r="C993" s="6" t="str">
        <f>TEXT(Table2[[#This Row],[date]],"mmm")</f>
        <v>Sep</v>
      </c>
      <c r="D993" s="30">
        <f>YEAR(Table2[[#This Row],[date]])</f>
        <v>2020</v>
      </c>
      <c r="E993" s="30">
        <v>9593</v>
      </c>
      <c r="F993" s="30">
        <v>1.816944444444444</v>
      </c>
      <c r="G993" s="30">
        <v>7.9237999999999884</v>
      </c>
      <c r="H993" s="30">
        <v>1.816944444444444</v>
      </c>
      <c r="I993" s="30">
        <v>1.4169444444444439</v>
      </c>
      <c r="J993" s="30">
        <v>7.5564499999999866</v>
      </c>
      <c r="K993" s="30">
        <f>Table2[[#This Row],[km]]/Table2[[#This Row],[steps]]*1000*3.28084</f>
        <v>2.7099676839361995</v>
      </c>
      <c r="L993" s="31">
        <f>IF(Table2[[#This Row],[km_walking]]&gt;3,Table2[[#This Row],[km_walking]]/Table2[[#This Row],[hours_walking]],"")</f>
        <v>5.332919035483231</v>
      </c>
      <c r="M993" s="30">
        <f t="shared" si="80"/>
        <v>0</v>
      </c>
      <c r="N993" s="30">
        <f t="shared" si="76"/>
        <v>0</v>
      </c>
      <c r="O993" s="30">
        <f t="shared" si="78"/>
        <v>0</v>
      </c>
      <c r="P993" s="30">
        <f>IFERROR(IF(Table2[[#This Row],[break]]=0,0,P992+1),1)</f>
        <v>0</v>
      </c>
      <c r="Q993" s="30">
        <f t="shared" si="77"/>
        <v>1</v>
      </c>
      <c r="R993" s="30" t="str">
        <f>TEXT(Table2[[#This Row],[date]],"dd-mmm-yyyy")</f>
        <v>18-Sep-2020</v>
      </c>
    </row>
    <row r="994" spans="1:18" x14ac:dyDescent="0.25">
      <c r="A994" s="27">
        <v>44093</v>
      </c>
      <c r="B994" s="6" t="str">
        <f t="shared" si="79"/>
        <v>19 Sat</v>
      </c>
      <c r="C994" s="6" t="str">
        <f>TEXT(Table2[[#This Row],[date]],"mmm")</f>
        <v>Sep</v>
      </c>
      <c r="D994" s="30">
        <f>YEAR(Table2[[#This Row],[date]])</f>
        <v>2020</v>
      </c>
      <c r="E994" s="30">
        <v>687</v>
      </c>
      <c r="F994" s="30">
        <v>0.56722222222222218</v>
      </c>
      <c r="G994" s="30">
        <v>0.43417000000000011</v>
      </c>
      <c r="H994" s="30">
        <v>0.56722222222222218</v>
      </c>
      <c r="I994" s="30">
        <v>5.5555555555555558E-3</v>
      </c>
      <c r="J994" s="30">
        <v>3.4009999999999999E-2</v>
      </c>
      <c r="K994" s="30">
        <f>Table2[[#This Row],[km]]/Table2[[#This Row],[steps]]*1000*3.28084</f>
        <v>2.0734240215429405</v>
      </c>
      <c r="L994" s="31" t="str">
        <f>IF(Table2[[#This Row],[km_walking]]&gt;3,Table2[[#This Row],[km_walking]]/Table2[[#This Row],[hours_walking]],"")</f>
        <v/>
      </c>
      <c r="M994" s="30">
        <f t="shared" si="80"/>
        <v>0</v>
      </c>
      <c r="N994" s="30">
        <f t="shared" si="76"/>
        <v>0</v>
      </c>
      <c r="O994" s="30">
        <f t="shared" si="78"/>
        <v>1</v>
      </c>
      <c r="P994" s="30">
        <f>IFERROR(IF(Table2[[#This Row],[break]]=0,0,P993+1),1)</f>
        <v>1</v>
      </c>
      <c r="Q994" s="30">
        <f t="shared" si="77"/>
        <v>1</v>
      </c>
      <c r="R994" s="30" t="str">
        <f>TEXT(Table2[[#This Row],[date]],"dd-mmm-yyyy")</f>
        <v>19-Sep-2020</v>
      </c>
    </row>
    <row r="995" spans="1:18" x14ac:dyDescent="0.25">
      <c r="A995" s="27">
        <v>44094</v>
      </c>
      <c r="B995" s="6" t="str">
        <f t="shared" si="79"/>
        <v>20 Sun</v>
      </c>
      <c r="C995" s="6" t="str">
        <f>TEXT(Table2[[#This Row],[date]],"mmm")</f>
        <v>Sep</v>
      </c>
      <c r="D995" s="30">
        <f>YEAR(Table2[[#This Row],[date]])</f>
        <v>2020</v>
      </c>
      <c r="E995" s="30">
        <v>10772</v>
      </c>
      <c r="F995" s="30">
        <v>2.1941666666666721</v>
      </c>
      <c r="G995" s="30">
        <v>9.024519999999999</v>
      </c>
      <c r="H995" s="30">
        <v>2.1941666666666721</v>
      </c>
      <c r="I995" s="30">
        <v>1.4613888888888891</v>
      </c>
      <c r="J995" s="30">
        <v>8.1901100000000024</v>
      </c>
      <c r="K995" s="30">
        <f>Table2[[#This Row],[km]]/Table2[[#This Row],[steps]]*1000*3.28084</f>
        <v>2.7486080761975487</v>
      </c>
      <c r="L995" s="31">
        <f>IF(Table2[[#This Row],[km_walking]]&gt;3,Table2[[#This Row],[km_walking]]/Table2[[#This Row],[hours_walking]],"")</f>
        <v>5.6043330165367813</v>
      </c>
      <c r="M995" s="30">
        <f t="shared" si="80"/>
        <v>1</v>
      </c>
      <c r="N995" s="30">
        <f t="shared" si="76"/>
        <v>0</v>
      </c>
      <c r="O995" s="30">
        <f t="shared" si="78"/>
        <v>0</v>
      </c>
      <c r="P995" s="30">
        <f>IFERROR(IF(Table2[[#This Row],[break]]=0,0,P994+1),1)</f>
        <v>0</v>
      </c>
      <c r="Q995" s="30">
        <f t="shared" si="77"/>
        <v>1</v>
      </c>
      <c r="R995" s="30" t="str">
        <f>TEXT(Table2[[#This Row],[date]],"dd-mmm-yyyy")</f>
        <v>20-Sep-2020</v>
      </c>
    </row>
    <row r="996" spans="1:18" x14ac:dyDescent="0.25">
      <c r="A996" s="27">
        <v>44095</v>
      </c>
      <c r="B996" s="6" t="str">
        <f t="shared" si="79"/>
        <v>21 Mon</v>
      </c>
      <c r="C996" s="6" t="str">
        <f>TEXT(Table2[[#This Row],[date]],"mmm")</f>
        <v>Sep</v>
      </c>
      <c r="D996" s="30">
        <f>YEAR(Table2[[#This Row],[date]])</f>
        <v>2020</v>
      </c>
      <c r="E996" s="30">
        <v>9618</v>
      </c>
      <c r="F996" s="30">
        <v>2.4838888888889059</v>
      </c>
      <c r="G996" s="30">
        <v>7.5559600000000016</v>
      </c>
      <c r="H996" s="30">
        <v>2.4838888888889059</v>
      </c>
      <c r="I996" s="30">
        <v>1.2911111111111111</v>
      </c>
      <c r="J996" s="30">
        <v>6.4592000000000036</v>
      </c>
      <c r="K996" s="30">
        <f>Table2[[#This Row],[km]]/Table2[[#This Row],[steps]]*1000*3.28084</f>
        <v>2.5774480979829493</v>
      </c>
      <c r="L996" s="31">
        <f>IF(Table2[[#This Row],[km_walking]]&gt;3,Table2[[#This Row],[km_walking]]/Table2[[#This Row],[hours_walking]],"")</f>
        <v>5.0028227194492283</v>
      </c>
      <c r="M996" s="30">
        <f t="shared" si="80"/>
        <v>0</v>
      </c>
      <c r="N996" s="30">
        <f t="shared" si="76"/>
        <v>0</v>
      </c>
      <c r="O996" s="30">
        <f t="shared" si="78"/>
        <v>0</v>
      </c>
      <c r="P996" s="30">
        <f>IFERROR(IF(Table2[[#This Row],[break]]=0,0,P995+1),1)</f>
        <v>0</v>
      </c>
      <c r="Q996" s="30">
        <f t="shared" si="77"/>
        <v>1</v>
      </c>
      <c r="R996" s="30" t="str">
        <f>TEXT(Table2[[#This Row],[date]],"dd-mmm-yyyy")</f>
        <v>21-Sep-2020</v>
      </c>
    </row>
    <row r="997" spans="1:18" x14ac:dyDescent="0.25">
      <c r="A997" s="27">
        <v>44096</v>
      </c>
      <c r="B997" s="6" t="str">
        <f t="shared" si="79"/>
        <v>22 Tue</v>
      </c>
      <c r="C997" s="6" t="str">
        <f>TEXT(Table2[[#This Row],[date]],"mmm")</f>
        <v>Sep</v>
      </c>
      <c r="D997" s="30">
        <f>YEAR(Table2[[#This Row],[date]])</f>
        <v>2020</v>
      </c>
      <c r="E997" s="30">
        <v>9519</v>
      </c>
      <c r="F997" s="30">
        <v>2.4741666666666671</v>
      </c>
      <c r="G997" s="30">
        <v>7.4033700000000007</v>
      </c>
      <c r="H997" s="30">
        <v>2.4741666666666671</v>
      </c>
      <c r="I997" s="30">
        <v>1.371944444444444</v>
      </c>
      <c r="J997" s="30">
        <v>6.5787499999999994</v>
      </c>
      <c r="K997" s="30">
        <f>Table2[[#This Row],[km]]/Table2[[#This Row],[steps]]*1000*3.28084</f>
        <v>2.5516621946422946</v>
      </c>
      <c r="L997" s="31">
        <f>IF(Table2[[#This Row],[km_walking]]&gt;3,Table2[[#This Row],[km_walking]]/Table2[[#This Row],[hours_walking]],"")</f>
        <v>4.7952014577849775</v>
      </c>
      <c r="M997" s="30">
        <f t="shared" si="80"/>
        <v>0</v>
      </c>
      <c r="N997" s="30">
        <f t="shared" si="76"/>
        <v>0</v>
      </c>
      <c r="O997" s="30">
        <f t="shared" si="78"/>
        <v>0</v>
      </c>
      <c r="P997" s="30">
        <f>IFERROR(IF(Table2[[#This Row],[break]]=0,0,P996+1),1)</f>
        <v>0</v>
      </c>
      <c r="Q997" s="30">
        <f t="shared" si="77"/>
        <v>0</v>
      </c>
      <c r="R997" s="30" t="str">
        <f>TEXT(Table2[[#This Row],[date]],"dd-mmm-yyyy")</f>
        <v>22-Sep-2020</v>
      </c>
    </row>
    <row r="998" spans="1:18" x14ac:dyDescent="0.25">
      <c r="A998" s="27">
        <v>44097</v>
      </c>
      <c r="B998" s="6" t="str">
        <f t="shared" si="79"/>
        <v>23 Wed</v>
      </c>
      <c r="C998" s="6" t="str">
        <f>TEXT(Table2[[#This Row],[date]],"mmm")</f>
        <v>Sep</v>
      </c>
      <c r="D998" s="30">
        <f>YEAR(Table2[[#This Row],[date]])</f>
        <v>2020</v>
      </c>
      <c r="E998" s="30">
        <v>844</v>
      </c>
      <c r="F998" s="30">
        <v>0.64222222222222225</v>
      </c>
      <c r="G998" s="30">
        <v>0.54564999999999997</v>
      </c>
      <c r="H998" s="30">
        <v>0.64222222222222225</v>
      </c>
      <c r="I998" s="30">
        <v>1.6944444444444439E-2</v>
      </c>
      <c r="J998" s="30">
        <v>7.7229999999999993E-2</v>
      </c>
      <c r="K998" s="30">
        <f>Table2[[#This Row],[km]]/Table2[[#This Row],[steps]]*1000*3.28084</f>
        <v>2.1210786090047393</v>
      </c>
      <c r="L998" s="31" t="str">
        <f>IF(Table2[[#This Row],[km_walking]]&gt;3,Table2[[#This Row],[km_walking]]/Table2[[#This Row],[hours_walking]],"")</f>
        <v/>
      </c>
      <c r="M998" s="30">
        <f t="shared" si="80"/>
        <v>0</v>
      </c>
      <c r="N998" s="30">
        <f t="shared" si="76"/>
        <v>0</v>
      </c>
      <c r="O998" s="30">
        <f t="shared" si="78"/>
        <v>1</v>
      </c>
      <c r="P998" s="30">
        <f>IFERROR(IF(Table2[[#This Row],[break]]=0,0,P997+1),1)</f>
        <v>1</v>
      </c>
      <c r="Q998" s="30">
        <f t="shared" si="77"/>
        <v>0</v>
      </c>
      <c r="R998" s="30" t="str">
        <f>TEXT(Table2[[#This Row],[date]],"dd-mmm-yyyy")</f>
        <v>23-Sep-2020</v>
      </c>
    </row>
    <row r="999" spans="1:18" x14ac:dyDescent="0.25">
      <c r="A999" s="27">
        <v>44098</v>
      </c>
      <c r="B999" s="6" t="str">
        <f t="shared" si="79"/>
        <v>24 Thu</v>
      </c>
      <c r="C999" s="6" t="str">
        <f>TEXT(Table2[[#This Row],[date]],"mmm")</f>
        <v>Sep</v>
      </c>
      <c r="D999" s="30">
        <f>YEAR(Table2[[#This Row],[date]])</f>
        <v>2020</v>
      </c>
      <c r="E999" s="30">
        <v>14170</v>
      </c>
      <c r="F999" s="30">
        <v>4.0369444444444644</v>
      </c>
      <c r="G999" s="30">
        <v>11.223549999999999</v>
      </c>
      <c r="H999" s="30">
        <v>4.0369444444444644</v>
      </c>
      <c r="I999" s="30">
        <v>1.924444444444444</v>
      </c>
      <c r="J999" s="30">
        <v>9.8816899999999954</v>
      </c>
      <c r="K999" s="30">
        <f>Table2[[#This Row],[km]]/Table2[[#This Row],[steps]]*1000*3.28084</f>
        <v>2.598635976146789</v>
      </c>
      <c r="L999" s="31">
        <f>IF(Table2[[#This Row],[km_walking]]&gt;3,Table2[[#This Row],[km_walking]]/Table2[[#This Row],[hours_walking]],"")</f>
        <v>5.134827367205542</v>
      </c>
      <c r="M999" s="30">
        <f t="shared" si="80"/>
        <v>1</v>
      </c>
      <c r="N999" s="30">
        <f t="shared" si="76"/>
        <v>0</v>
      </c>
      <c r="O999" s="30">
        <f t="shared" si="78"/>
        <v>0</v>
      </c>
      <c r="P999" s="30">
        <f>IFERROR(IF(Table2[[#This Row],[break]]=0,0,P998+1),1)</f>
        <v>0</v>
      </c>
      <c r="Q999" s="30">
        <f t="shared" si="77"/>
        <v>1</v>
      </c>
      <c r="R999" s="30" t="str">
        <f>TEXT(Table2[[#This Row],[date]],"dd-mmm-yyyy")</f>
        <v>24-Sep-2020</v>
      </c>
    </row>
    <row r="1000" spans="1:18" x14ac:dyDescent="0.25">
      <c r="A1000" s="27">
        <v>44099</v>
      </c>
      <c r="B1000" s="6" t="str">
        <f t="shared" si="79"/>
        <v>25 Fri</v>
      </c>
      <c r="C1000" s="6" t="str">
        <f>TEXT(Table2[[#This Row],[date]],"mmm")</f>
        <v>Sep</v>
      </c>
      <c r="D1000" s="30">
        <f>YEAR(Table2[[#This Row],[date]])</f>
        <v>2020</v>
      </c>
      <c r="E1000" s="30">
        <v>9914</v>
      </c>
      <c r="F1000" s="30">
        <v>2.376666666666682</v>
      </c>
      <c r="G1000" s="30">
        <v>7.6530699999999996</v>
      </c>
      <c r="H1000" s="30">
        <v>2.376666666666682</v>
      </c>
      <c r="I1000" s="30">
        <v>1.4352777777777781</v>
      </c>
      <c r="J1000" s="30">
        <v>7.0008499999999989</v>
      </c>
      <c r="K1000" s="30">
        <f>Table2[[#This Row],[km]]/Table2[[#This Row],[steps]]*1000*3.28084</f>
        <v>2.5326304396610855</v>
      </c>
      <c r="L1000" s="31">
        <f>IF(Table2[[#This Row],[km_walking]]&gt;3,Table2[[#This Row],[km_walking]]/Table2[[#This Row],[hours_walking]],"")</f>
        <v>4.8776969227791733</v>
      </c>
      <c r="M1000" s="30">
        <f t="shared" si="80"/>
        <v>0</v>
      </c>
      <c r="N1000" s="30">
        <f t="shared" si="76"/>
        <v>0</v>
      </c>
      <c r="O1000" s="30">
        <f t="shared" si="78"/>
        <v>0</v>
      </c>
      <c r="P1000" s="30">
        <f>IFERROR(IF(Table2[[#This Row],[break]]=0,0,P999+1),1)</f>
        <v>0</v>
      </c>
      <c r="Q1000" s="30">
        <f t="shared" si="77"/>
        <v>0</v>
      </c>
      <c r="R1000" s="30" t="str">
        <f>TEXT(Table2[[#This Row],[date]],"dd-mmm-yyyy")</f>
        <v>25-Sep-2020</v>
      </c>
    </row>
    <row r="1001" spans="1:18" x14ac:dyDescent="0.25">
      <c r="A1001" s="27">
        <v>44100</v>
      </c>
      <c r="B1001" s="6" t="str">
        <f t="shared" si="79"/>
        <v>26 Sat</v>
      </c>
      <c r="C1001" s="6" t="str">
        <f>TEXT(Table2[[#This Row],[date]],"mmm")</f>
        <v>Sep</v>
      </c>
      <c r="D1001" s="30">
        <f>YEAR(Table2[[#This Row],[date]])</f>
        <v>2020</v>
      </c>
      <c r="E1001" s="30">
        <v>10500</v>
      </c>
      <c r="F1001" s="30">
        <v>2.6752777777777781</v>
      </c>
      <c r="G1001" s="30">
        <v>8.4690599999999989</v>
      </c>
      <c r="H1001" s="30">
        <v>2.6752777777777781</v>
      </c>
      <c r="I1001" s="30">
        <v>1.5013888888888891</v>
      </c>
      <c r="J1001" s="30">
        <v>7.5672900000000007</v>
      </c>
      <c r="K1001" s="30">
        <f>Table2[[#This Row],[km]]/Table2[[#This Row],[steps]]*1000*3.28084</f>
        <v>2.6462505533714284</v>
      </c>
      <c r="L1001" s="31">
        <f>IF(Table2[[#This Row],[km_walking]]&gt;3,Table2[[#This Row],[km_walking]]/Table2[[#This Row],[hours_walking]],"")</f>
        <v>5.0401931544865866</v>
      </c>
      <c r="M1001" s="30">
        <f t="shared" si="80"/>
        <v>1</v>
      </c>
      <c r="N1001" s="30">
        <f t="shared" si="76"/>
        <v>0</v>
      </c>
      <c r="O1001" s="30">
        <f t="shared" si="78"/>
        <v>0</v>
      </c>
      <c r="P1001" s="30">
        <f>IFERROR(IF(Table2[[#This Row],[break]]=0,0,P1000+1),1)</f>
        <v>0</v>
      </c>
      <c r="Q1001" s="30">
        <f t="shared" si="77"/>
        <v>1</v>
      </c>
      <c r="R1001" s="30" t="str">
        <f>TEXT(Table2[[#This Row],[date]],"dd-mmm-yyyy")</f>
        <v>26-Sep-2020</v>
      </c>
    </row>
    <row r="1002" spans="1:18" x14ac:dyDescent="0.25">
      <c r="A1002" s="27">
        <v>44101</v>
      </c>
      <c r="B1002" s="6" t="str">
        <f t="shared" si="79"/>
        <v>27 Sun</v>
      </c>
      <c r="C1002" s="6" t="str">
        <f>TEXT(Table2[[#This Row],[date]],"mmm")</f>
        <v>Sep</v>
      </c>
      <c r="D1002" s="30">
        <f>YEAR(Table2[[#This Row],[date]])</f>
        <v>2020</v>
      </c>
      <c r="E1002" s="30">
        <v>12785</v>
      </c>
      <c r="F1002" s="30">
        <v>3.7180555555555621</v>
      </c>
      <c r="G1002" s="30">
        <v>9.9116699999999991</v>
      </c>
      <c r="H1002" s="30">
        <v>3.7180555555555621</v>
      </c>
      <c r="I1002" s="30">
        <v>1.739166666666667</v>
      </c>
      <c r="J1002" s="30">
        <v>8.6409300000000009</v>
      </c>
      <c r="K1002" s="30">
        <f>Table2[[#This Row],[km]]/Table2[[#This Row],[steps]]*1000*3.28084</f>
        <v>2.5434965508642935</v>
      </c>
      <c r="L1002" s="31">
        <f>IF(Table2[[#This Row],[km_walking]]&gt;3,Table2[[#This Row],[km_walking]]/Table2[[#This Row],[hours_walking]],"")</f>
        <v>4.9684312410158116</v>
      </c>
      <c r="M1002" s="30">
        <f t="shared" si="80"/>
        <v>1</v>
      </c>
      <c r="N1002" s="30">
        <f t="shared" si="76"/>
        <v>0</v>
      </c>
      <c r="O1002" s="30">
        <f t="shared" si="78"/>
        <v>0</v>
      </c>
      <c r="P1002" s="30">
        <f>IFERROR(IF(Table2[[#This Row],[break]]=0,0,P1001+1),1)</f>
        <v>0</v>
      </c>
      <c r="Q1002" s="30">
        <f t="shared" si="77"/>
        <v>0</v>
      </c>
      <c r="R1002" s="30" t="str">
        <f>TEXT(Table2[[#This Row],[date]],"dd-mmm-yyyy")</f>
        <v>27-Sep-2020</v>
      </c>
    </row>
    <row r="1003" spans="1:18" x14ac:dyDescent="0.25">
      <c r="A1003" s="27">
        <v>44102</v>
      </c>
      <c r="B1003" s="6" t="str">
        <f t="shared" si="79"/>
        <v>28 Mon</v>
      </c>
      <c r="C1003" s="6" t="str">
        <f>TEXT(Table2[[#This Row],[date]],"mmm")</f>
        <v>Sep</v>
      </c>
      <c r="D1003" s="30">
        <f>YEAR(Table2[[#This Row],[date]])</f>
        <v>2020</v>
      </c>
      <c r="E1003" s="30">
        <v>10380</v>
      </c>
      <c r="F1003" s="30">
        <v>2.142500000000009</v>
      </c>
      <c r="G1003" s="30">
        <v>8.1833399999999958</v>
      </c>
      <c r="H1003" s="30">
        <v>2.142500000000009</v>
      </c>
      <c r="I1003" s="30">
        <v>1.524444444444444</v>
      </c>
      <c r="J1003" s="30">
        <v>7.7276199999999964</v>
      </c>
      <c r="K1003" s="30">
        <f>Table2[[#This Row],[km]]/Table2[[#This Row],[steps]]*1000*3.28084</f>
        <v>2.5865346055491316</v>
      </c>
      <c r="L1003" s="31">
        <f>IF(Table2[[#This Row],[km_walking]]&gt;3,Table2[[#This Row],[km_walking]]/Table2[[#This Row],[hours_walking]],"")</f>
        <v>5.0691384839650135</v>
      </c>
      <c r="M1003" s="30">
        <f t="shared" si="80"/>
        <v>1</v>
      </c>
      <c r="N1003" s="30">
        <f t="shared" si="76"/>
        <v>0</v>
      </c>
      <c r="O1003" s="30">
        <f t="shared" si="78"/>
        <v>0</v>
      </c>
      <c r="P1003" s="30">
        <f>IFERROR(IF(Table2[[#This Row],[break]]=0,0,P1002+1),1)</f>
        <v>0</v>
      </c>
      <c r="Q1003" s="30">
        <f t="shared" si="77"/>
        <v>1</v>
      </c>
      <c r="R1003" s="30" t="str">
        <f>TEXT(Table2[[#This Row],[date]],"dd-mmm-yyyy")</f>
        <v>28-Sep-2020</v>
      </c>
    </row>
    <row r="1004" spans="1:18" x14ac:dyDescent="0.25">
      <c r="A1004" s="27">
        <v>44103</v>
      </c>
      <c r="B1004" s="6" t="str">
        <f t="shared" si="79"/>
        <v>29 Tue</v>
      </c>
      <c r="C1004" s="6" t="str">
        <f>TEXT(Table2[[#This Row],[date]],"mmm")</f>
        <v>Sep</v>
      </c>
      <c r="D1004" s="30">
        <f>YEAR(Table2[[#This Row],[date]])</f>
        <v>2020</v>
      </c>
      <c r="E1004" s="30">
        <v>10547</v>
      </c>
      <c r="F1004" s="30">
        <v>2.4755555555555899</v>
      </c>
      <c r="G1004" s="30">
        <v>8.0006099999999982</v>
      </c>
      <c r="H1004" s="30">
        <v>2.4755555555555899</v>
      </c>
      <c r="I1004" s="30">
        <v>1.5772222222222221</v>
      </c>
      <c r="J1004" s="30">
        <v>7.3250700000000002</v>
      </c>
      <c r="K1004" s="30">
        <f>Table2[[#This Row],[km]]/Table2[[#This Row],[steps]]*1000*3.28084</f>
        <v>2.4887381542049867</v>
      </c>
      <c r="L1004" s="31">
        <f>IF(Table2[[#This Row],[km_walking]]&gt;3,Table2[[#This Row],[km_walking]]/Table2[[#This Row],[hours_walking]],"")</f>
        <v>4.6442853117294831</v>
      </c>
      <c r="M1004" s="30">
        <f t="shared" si="80"/>
        <v>1</v>
      </c>
      <c r="N1004" s="30">
        <f t="shared" si="76"/>
        <v>0</v>
      </c>
      <c r="O1004" s="30">
        <f t="shared" si="78"/>
        <v>0</v>
      </c>
      <c r="P1004" s="30">
        <f>IFERROR(IF(Table2[[#This Row],[break]]=0,0,P1003+1),1)</f>
        <v>0</v>
      </c>
      <c r="Q1004" s="30">
        <f t="shared" si="77"/>
        <v>0</v>
      </c>
      <c r="R1004" s="30" t="str">
        <f>TEXT(Table2[[#This Row],[date]],"dd-mmm-yyyy")</f>
        <v>29-Sep-2020</v>
      </c>
    </row>
    <row r="1005" spans="1:18" x14ac:dyDescent="0.25">
      <c r="A1005" s="27">
        <v>44104</v>
      </c>
      <c r="B1005" s="6" t="str">
        <f t="shared" si="79"/>
        <v>30 Wed</v>
      </c>
      <c r="C1005" s="6" t="str">
        <f>TEXT(Table2[[#This Row],[date]],"mmm")</f>
        <v>Sep</v>
      </c>
      <c r="D1005" s="30">
        <f>YEAR(Table2[[#This Row],[date]])</f>
        <v>2020</v>
      </c>
      <c r="E1005" s="30">
        <v>1005</v>
      </c>
      <c r="F1005" s="30">
        <v>1.0447222222222221</v>
      </c>
      <c r="G1005" s="30">
        <v>0.67174</v>
      </c>
      <c r="H1005" s="30">
        <v>1.0447222222222221</v>
      </c>
      <c r="I1005" s="30">
        <v>1.555555555555556E-2</v>
      </c>
      <c r="J1005" s="30">
        <v>6.3909999999999995E-2</v>
      </c>
      <c r="K1005" s="30">
        <f>Table2[[#This Row],[km]]/Table2[[#This Row],[steps]]*1000*3.28084</f>
        <v>2.1929069269651742</v>
      </c>
      <c r="L1005" s="31" t="str">
        <f>IF(Table2[[#This Row],[km_walking]]&gt;3,Table2[[#This Row],[km_walking]]/Table2[[#This Row],[hours_walking]],"")</f>
        <v/>
      </c>
      <c r="M1005" s="30">
        <f t="shared" si="80"/>
        <v>0</v>
      </c>
      <c r="N1005" s="30">
        <f t="shared" si="76"/>
        <v>0</v>
      </c>
      <c r="O1005" s="30">
        <f t="shared" si="78"/>
        <v>1</v>
      </c>
      <c r="P1005" s="30">
        <f>IFERROR(IF(Table2[[#This Row],[break]]=0,0,P1004+1),1)</f>
        <v>1</v>
      </c>
      <c r="Q1005" s="30">
        <f t="shared" si="77"/>
        <v>0</v>
      </c>
      <c r="R1005" s="30" t="str">
        <f>TEXT(Table2[[#This Row],[date]],"dd-mmm-yyyy")</f>
        <v>30-Sep-2020</v>
      </c>
    </row>
    <row r="1006" spans="1:18" x14ac:dyDescent="0.25">
      <c r="A1006" s="27">
        <v>44105</v>
      </c>
      <c r="B1006" s="6" t="str">
        <f t="shared" si="79"/>
        <v>01 Thu</v>
      </c>
      <c r="C1006" s="6" t="str">
        <f>TEXT(Table2[[#This Row],[date]],"mmm")</f>
        <v>Oct</v>
      </c>
      <c r="D1006" s="30">
        <f>YEAR(Table2[[#This Row],[date]])</f>
        <v>2020</v>
      </c>
      <c r="E1006" s="30">
        <v>11329</v>
      </c>
      <c r="F1006" s="30">
        <v>3.1016666666666768</v>
      </c>
      <c r="G1006" s="30">
        <v>8.8159800000000086</v>
      </c>
      <c r="H1006" s="30">
        <v>3.1016666666666768</v>
      </c>
      <c r="I1006" s="30">
        <v>1.756111111111111</v>
      </c>
      <c r="J1006" s="30">
        <v>8.0776400000000006</v>
      </c>
      <c r="K1006" s="30">
        <f>Table2[[#This Row],[km]]/Table2[[#This Row],[steps]]*1000*3.28084</f>
        <v>2.5530779259599283</v>
      </c>
      <c r="L1006" s="31">
        <f>IF(Table2[[#This Row],[km_walking]]&gt;3,Table2[[#This Row],[km_walking]]/Table2[[#This Row],[hours_walking]],"")</f>
        <v>4.5997317304650434</v>
      </c>
      <c r="M1006" s="30">
        <f t="shared" si="80"/>
        <v>1</v>
      </c>
      <c r="N1006" s="30">
        <f t="shared" si="76"/>
        <v>0</v>
      </c>
      <c r="O1006" s="30">
        <f t="shared" si="78"/>
        <v>0</v>
      </c>
      <c r="P1006" s="30">
        <f>IFERROR(IF(Table2[[#This Row],[break]]=0,0,P1005+1),1)</f>
        <v>0</v>
      </c>
      <c r="Q1006" s="30">
        <f t="shared" si="77"/>
        <v>0</v>
      </c>
      <c r="R1006" s="30" t="str">
        <f>TEXT(Table2[[#This Row],[date]],"dd-mmm-yyyy")</f>
        <v>01-Oct-2020</v>
      </c>
    </row>
    <row r="1007" spans="1:18" x14ac:dyDescent="0.25">
      <c r="A1007" s="27">
        <v>44106</v>
      </c>
      <c r="B1007" s="6" t="str">
        <f t="shared" si="79"/>
        <v>02 Fri</v>
      </c>
      <c r="C1007" s="6" t="str">
        <f>TEXT(Table2[[#This Row],[date]],"mmm")</f>
        <v>Oct</v>
      </c>
      <c r="D1007" s="30">
        <f>YEAR(Table2[[#This Row],[date]])</f>
        <v>2020</v>
      </c>
      <c r="E1007" s="30">
        <v>11420</v>
      </c>
      <c r="F1007" s="30">
        <v>2.806388888888927</v>
      </c>
      <c r="G1007" s="30">
        <v>8.9163700000000023</v>
      </c>
      <c r="H1007" s="30">
        <v>2.806388888888927</v>
      </c>
      <c r="I1007" s="30">
        <v>1.6805555555555549</v>
      </c>
      <c r="J1007" s="30">
        <v>8.2833499999999969</v>
      </c>
      <c r="K1007" s="30">
        <f>Table2[[#This Row],[km]]/Table2[[#This Row],[steps]]*1000*3.28084</f>
        <v>2.561574724238179</v>
      </c>
      <c r="L1007" s="31">
        <f>IF(Table2[[#This Row],[km_walking]]&gt;3,Table2[[#This Row],[km_walking]]/Table2[[#This Row],[hours_walking]],"")</f>
        <v>4.9289355371900827</v>
      </c>
      <c r="M1007" s="30">
        <f t="shared" si="80"/>
        <v>1</v>
      </c>
      <c r="N1007" s="30">
        <f t="shared" si="76"/>
        <v>0</v>
      </c>
      <c r="O1007" s="30">
        <f t="shared" si="78"/>
        <v>0</v>
      </c>
      <c r="P1007" s="30">
        <f>IFERROR(IF(Table2[[#This Row],[break]]=0,0,P1006+1),1)</f>
        <v>0</v>
      </c>
      <c r="Q1007" s="30">
        <f t="shared" si="77"/>
        <v>0</v>
      </c>
      <c r="R1007" s="30" t="str">
        <f>TEXT(Table2[[#This Row],[date]],"dd-mmm-yyyy")</f>
        <v>02-Oct-2020</v>
      </c>
    </row>
    <row r="1008" spans="1:18" x14ac:dyDescent="0.25">
      <c r="A1008" s="27">
        <v>44107</v>
      </c>
      <c r="B1008" s="6" t="str">
        <f t="shared" si="79"/>
        <v>03 Sat</v>
      </c>
      <c r="C1008" s="6" t="str">
        <f>TEXT(Table2[[#This Row],[date]],"mmm")</f>
        <v>Oct</v>
      </c>
      <c r="D1008" s="30">
        <f>YEAR(Table2[[#This Row],[date]])</f>
        <v>2020</v>
      </c>
      <c r="E1008" s="30">
        <v>9956</v>
      </c>
      <c r="F1008" s="30">
        <v>2.7602777777778229</v>
      </c>
      <c r="G1008" s="30">
        <v>7.4965799999999971</v>
      </c>
      <c r="H1008" s="30">
        <v>2.7602777777778229</v>
      </c>
      <c r="I1008" s="30">
        <v>1.3544444444444439</v>
      </c>
      <c r="J1008" s="30">
        <v>6.3696299999999972</v>
      </c>
      <c r="K1008" s="30">
        <f>Table2[[#This Row],[km]]/Table2[[#This Row],[steps]]*1000*3.28084</f>
        <v>2.4703776142225782</v>
      </c>
      <c r="L1008" s="31">
        <f>IF(Table2[[#This Row],[km_walking]]&gt;3,Table2[[#This Row],[km_walking]]/Table2[[#This Row],[hours_walking]],"")</f>
        <v>4.7027621000820341</v>
      </c>
      <c r="M1008" s="30">
        <f t="shared" si="80"/>
        <v>0</v>
      </c>
      <c r="N1008" s="30">
        <f t="shared" si="76"/>
        <v>0</v>
      </c>
      <c r="O1008" s="30">
        <f t="shared" si="78"/>
        <v>0</v>
      </c>
      <c r="P1008" s="30">
        <f>IFERROR(IF(Table2[[#This Row],[break]]=0,0,P1007+1),1)</f>
        <v>0</v>
      </c>
      <c r="Q1008" s="30">
        <f t="shared" si="77"/>
        <v>0</v>
      </c>
      <c r="R1008" s="30" t="str">
        <f>TEXT(Table2[[#This Row],[date]],"dd-mmm-yyyy")</f>
        <v>03-Oct-2020</v>
      </c>
    </row>
    <row r="1009" spans="1:18" x14ac:dyDescent="0.25">
      <c r="A1009" s="27">
        <v>44108</v>
      </c>
      <c r="B1009" s="6" t="str">
        <f t="shared" si="79"/>
        <v>04 Sun</v>
      </c>
      <c r="C1009" s="6" t="str">
        <f>TEXT(Table2[[#This Row],[date]],"mmm")</f>
        <v>Oct</v>
      </c>
      <c r="D1009" s="30">
        <f>YEAR(Table2[[#This Row],[date]])</f>
        <v>2020</v>
      </c>
      <c r="E1009" s="30">
        <v>13155</v>
      </c>
      <c r="F1009" s="30">
        <v>3.424722222222242</v>
      </c>
      <c r="G1009" s="30">
        <v>9.9702400000000075</v>
      </c>
      <c r="H1009" s="30">
        <v>3.424722222222242</v>
      </c>
      <c r="I1009" s="30">
        <v>1.8991666666666669</v>
      </c>
      <c r="J1009" s="30">
        <v>9.0632100000000069</v>
      </c>
      <c r="K1009" s="30">
        <f>Table2[[#This Row],[km]]/Table2[[#This Row],[steps]]*1000*3.28084</f>
        <v>2.4865649716153571</v>
      </c>
      <c r="L1009" s="31">
        <f>IF(Table2[[#This Row],[km_walking]]&gt;3,Table2[[#This Row],[km_walking]]/Table2[[#This Row],[hours_walking]],"")</f>
        <v>4.772203598069332</v>
      </c>
      <c r="M1009" s="30">
        <f t="shared" si="80"/>
        <v>1</v>
      </c>
      <c r="N1009" s="30">
        <f t="shared" si="76"/>
        <v>0</v>
      </c>
      <c r="O1009" s="30">
        <f t="shared" si="78"/>
        <v>0</v>
      </c>
      <c r="P1009" s="30">
        <f>IFERROR(IF(Table2[[#This Row],[break]]=0,0,P1008+1),1)</f>
        <v>0</v>
      </c>
      <c r="Q1009" s="30">
        <f t="shared" si="77"/>
        <v>0</v>
      </c>
      <c r="R1009" s="30" t="str">
        <f>TEXT(Table2[[#This Row],[date]],"dd-mmm-yyyy")</f>
        <v>04-Oct-2020</v>
      </c>
    </row>
    <row r="1010" spans="1:18" x14ac:dyDescent="0.25">
      <c r="A1010" s="27">
        <v>44109</v>
      </c>
      <c r="B1010" s="6" t="str">
        <f t="shared" si="79"/>
        <v>05 Mon</v>
      </c>
      <c r="C1010" s="6" t="str">
        <f>TEXT(Table2[[#This Row],[date]],"mmm")</f>
        <v>Oct</v>
      </c>
      <c r="D1010" s="30">
        <f>YEAR(Table2[[#This Row],[date]])</f>
        <v>2020</v>
      </c>
      <c r="E1010" s="30">
        <v>12614</v>
      </c>
      <c r="F1010" s="30">
        <v>2.8375000000000181</v>
      </c>
      <c r="G1010" s="30">
        <v>9.9454000000000011</v>
      </c>
      <c r="H1010" s="30">
        <v>2.8375000000000181</v>
      </c>
      <c r="I1010" s="30">
        <v>1.8197222222222209</v>
      </c>
      <c r="J1010" s="30">
        <v>9.1890400000000021</v>
      </c>
      <c r="K1010" s="30">
        <f>Table2[[#This Row],[km]]/Table2[[#This Row],[steps]]*1000*3.28084</f>
        <v>2.5867501296971622</v>
      </c>
      <c r="L1010" s="31">
        <f>IF(Table2[[#This Row],[km_walking]]&gt;3,Table2[[#This Row],[km_walking]]/Table2[[#This Row],[hours_walking]],"")</f>
        <v>5.0496937872080645</v>
      </c>
      <c r="M1010" s="30">
        <f t="shared" si="80"/>
        <v>1</v>
      </c>
      <c r="N1010" s="30">
        <f t="shared" si="76"/>
        <v>0</v>
      </c>
      <c r="O1010" s="30">
        <f t="shared" si="78"/>
        <v>0</v>
      </c>
      <c r="P1010" s="30">
        <f>IFERROR(IF(Table2[[#This Row],[break]]=0,0,P1009+1),1)</f>
        <v>0</v>
      </c>
      <c r="Q1010" s="30">
        <f t="shared" si="77"/>
        <v>1</v>
      </c>
      <c r="R1010" s="30" t="str">
        <f>TEXT(Table2[[#This Row],[date]],"dd-mmm-yyyy")</f>
        <v>05-Oct-2020</v>
      </c>
    </row>
    <row r="1011" spans="1:18" x14ac:dyDescent="0.25">
      <c r="A1011" s="27">
        <v>44110</v>
      </c>
      <c r="B1011" s="6" t="str">
        <f t="shared" si="79"/>
        <v>06 Tue</v>
      </c>
      <c r="C1011" s="6" t="str">
        <f>TEXT(Table2[[#This Row],[date]],"mmm")</f>
        <v>Oct</v>
      </c>
      <c r="D1011" s="30">
        <f>YEAR(Table2[[#This Row],[date]])</f>
        <v>2020</v>
      </c>
      <c r="E1011" s="30">
        <v>14476</v>
      </c>
      <c r="F1011" s="30">
        <v>2.571944444444445</v>
      </c>
      <c r="G1011" s="30">
        <v>11.55716000000001</v>
      </c>
      <c r="H1011" s="30">
        <v>2.571944444444445</v>
      </c>
      <c r="I1011" s="30">
        <v>2.259722222222222</v>
      </c>
      <c r="J1011" s="30">
        <v>11.41566000000001</v>
      </c>
      <c r="K1011" s="30">
        <f>Table2[[#This Row],[km]]/Table2[[#This Row],[steps]]*1000*3.28084</f>
        <v>2.619314231445153</v>
      </c>
      <c r="L1011" s="31">
        <f>IF(Table2[[#This Row],[km_walking]]&gt;3,Table2[[#This Row],[km_walking]]/Table2[[#This Row],[hours_walking]],"")</f>
        <v>5.0517979102642947</v>
      </c>
      <c r="M1011" s="30">
        <f t="shared" si="80"/>
        <v>1</v>
      </c>
      <c r="N1011" s="30">
        <f t="shared" si="76"/>
        <v>0</v>
      </c>
      <c r="O1011" s="30">
        <f t="shared" si="78"/>
        <v>0</v>
      </c>
      <c r="P1011" s="30">
        <f>IFERROR(IF(Table2[[#This Row],[break]]=0,0,P1010+1),1)</f>
        <v>0</v>
      </c>
      <c r="Q1011" s="30">
        <f t="shared" si="77"/>
        <v>1</v>
      </c>
      <c r="R1011" s="30" t="str">
        <f>TEXT(Table2[[#This Row],[date]],"dd-mmm-yyyy")</f>
        <v>06-Oct-2020</v>
      </c>
    </row>
    <row r="1012" spans="1:18" x14ac:dyDescent="0.25">
      <c r="A1012" s="27">
        <v>44111</v>
      </c>
      <c r="B1012" s="6" t="str">
        <f t="shared" si="79"/>
        <v>07 Wed</v>
      </c>
      <c r="C1012" s="6" t="str">
        <f>TEXT(Table2[[#This Row],[date]],"mmm")</f>
        <v>Oct</v>
      </c>
      <c r="D1012" s="30">
        <f>YEAR(Table2[[#This Row],[date]])</f>
        <v>2020</v>
      </c>
      <c r="E1012" s="30">
        <v>14241</v>
      </c>
      <c r="F1012" s="30">
        <v>2.650000000000003</v>
      </c>
      <c r="G1012" s="30">
        <v>11.31939</v>
      </c>
      <c r="H1012" s="30">
        <v>2.650000000000003</v>
      </c>
      <c r="I1012" s="30">
        <v>2.2225000000000028</v>
      </c>
      <c r="J1012" s="30">
        <v>11.05973</v>
      </c>
      <c r="K1012" s="30">
        <f>Table2[[#This Row],[km]]/Table2[[#This Row],[steps]]*1000*3.28084</f>
        <v>2.6077598123446388</v>
      </c>
      <c r="L1012" s="31">
        <f>IF(Table2[[#This Row],[km_walking]]&gt;3,Table2[[#This Row],[km_walking]]/Table2[[#This Row],[hours_walking]],"")</f>
        <v>4.9762564679415009</v>
      </c>
      <c r="M1012" s="30">
        <f t="shared" si="80"/>
        <v>1</v>
      </c>
      <c r="N1012" s="30">
        <f t="shared" si="76"/>
        <v>0</v>
      </c>
      <c r="O1012" s="30">
        <f t="shared" si="78"/>
        <v>0</v>
      </c>
      <c r="P1012" s="30">
        <f>IFERROR(IF(Table2[[#This Row],[break]]=0,0,P1011+1),1)</f>
        <v>0</v>
      </c>
      <c r="Q1012" s="30">
        <f t="shared" si="77"/>
        <v>0</v>
      </c>
      <c r="R1012" s="30" t="str">
        <f>TEXT(Table2[[#This Row],[date]],"dd-mmm-yyyy")</f>
        <v>07-Oct-2020</v>
      </c>
    </row>
    <row r="1013" spans="1:18" x14ac:dyDescent="0.25">
      <c r="A1013" s="27">
        <v>44112</v>
      </c>
      <c r="B1013" s="6" t="str">
        <f t="shared" si="79"/>
        <v>08 Thu</v>
      </c>
      <c r="C1013" s="6" t="str">
        <f>TEXT(Table2[[#This Row],[date]],"mmm")</f>
        <v>Oct</v>
      </c>
      <c r="D1013" s="30">
        <f>YEAR(Table2[[#This Row],[date]])</f>
        <v>2020</v>
      </c>
      <c r="E1013" s="30">
        <v>14754</v>
      </c>
      <c r="F1013" s="30">
        <v>3.7944444444444558</v>
      </c>
      <c r="G1013" s="30">
        <v>11.52933</v>
      </c>
      <c r="H1013" s="30">
        <v>3.7944444444444558</v>
      </c>
      <c r="I1013" s="30">
        <v>1.996388888888889</v>
      </c>
      <c r="J1013" s="30">
        <v>10.102180000000001</v>
      </c>
      <c r="K1013" s="30">
        <f>Table2[[#This Row],[km]]/Table2[[#This Row],[steps]]*1000*3.28084</f>
        <v>2.5637716576657179</v>
      </c>
      <c r="L1013" s="31">
        <f>IF(Table2[[#This Row],[km_walking]]&gt;3,Table2[[#This Row],[km_walking]]/Table2[[#This Row],[hours_walking]],"")</f>
        <v>5.0602265201057461</v>
      </c>
      <c r="M1013" s="30">
        <f t="shared" si="80"/>
        <v>1</v>
      </c>
      <c r="N1013" s="30">
        <f t="shared" si="76"/>
        <v>0</v>
      </c>
      <c r="O1013" s="30">
        <f t="shared" si="78"/>
        <v>0</v>
      </c>
      <c r="P1013" s="30">
        <f>IFERROR(IF(Table2[[#This Row],[break]]=0,0,P1012+1),1)</f>
        <v>0</v>
      </c>
      <c r="Q1013" s="30">
        <f t="shared" si="77"/>
        <v>1</v>
      </c>
      <c r="R1013" s="30" t="str">
        <f>TEXT(Table2[[#This Row],[date]],"dd-mmm-yyyy")</f>
        <v>08-Oct-2020</v>
      </c>
    </row>
    <row r="1014" spans="1:18" x14ac:dyDescent="0.25">
      <c r="A1014" s="27">
        <v>44113</v>
      </c>
      <c r="B1014" s="6" t="str">
        <f t="shared" si="79"/>
        <v>09 Fri</v>
      </c>
      <c r="C1014" s="6" t="str">
        <f>TEXT(Table2[[#This Row],[date]],"mmm")</f>
        <v>Oct</v>
      </c>
      <c r="D1014" s="30">
        <f>YEAR(Table2[[#This Row],[date]])</f>
        <v>2020</v>
      </c>
      <c r="E1014" s="30">
        <v>10193</v>
      </c>
      <c r="F1014" s="30">
        <v>2.1252777777777769</v>
      </c>
      <c r="G1014" s="30">
        <v>8.1164700000000032</v>
      </c>
      <c r="H1014" s="30">
        <v>2.1252777777777769</v>
      </c>
      <c r="I1014" s="30">
        <v>1.569166666666667</v>
      </c>
      <c r="J1014" s="30">
        <v>7.8515900000000034</v>
      </c>
      <c r="K1014" s="30">
        <f>Table2[[#This Row],[km]]/Table2[[#This Row],[steps]]*1000*3.28084</f>
        <v>2.6124633998626519</v>
      </c>
      <c r="L1014" s="31">
        <f>IF(Table2[[#This Row],[km_walking]]&gt;3,Table2[[#This Row],[km_walking]]/Table2[[#This Row],[hours_walking]],"")</f>
        <v>5.0036686139139679</v>
      </c>
      <c r="M1014" s="30">
        <f t="shared" si="80"/>
        <v>1</v>
      </c>
      <c r="N1014" s="30">
        <f t="shared" si="76"/>
        <v>0</v>
      </c>
      <c r="O1014" s="30">
        <f t="shared" si="78"/>
        <v>0</v>
      </c>
      <c r="P1014" s="30">
        <f>IFERROR(IF(Table2[[#This Row],[break]]=0,0,P1013+1),1)</f>
        <v>0</v>
      </c>
      <c r="Q1014" s="30">
        <f t="shared" si="77"/>
        <v>1</v>
      </c>
      <c r="R1014" s="30" t="str">
        <f>TEXT(Table2[[#This Row],[date]],"dd-mmm-yyyy")</f>
        <v>09-Oct-2020</v>
      </c>
    </row>
    <row r="1015" spans="1:18" x14ac:dyDescent="0.25">
      <c r="A1015" s="27">
        <v>44114</v>
      </c>
      <c r="B1015" s="6" t="str">
        <f t="shared" si="79"/>
        <v>10 Sat</v>
      </c>
      <c r="C1015" s="6" t="str">
        <f>TEXT(Table2[[#This Row],[date]],"mmm")</f>
        <v>Oct</v>
      </c>
      <c r="D1015" s="30">
        <f>YEAR(Table2[[#This Row],[date]])</f>
        <v>2020</v>
      </c>
      <c r="E1015" s="30">
        <v>10595</v>
      </c>
      <c r="F1015" s="30">
        <v>2.7830555555555909</v>
      </c>
      <c r="G1015" s="30">
        <v>8.3143300000000036</v>
      </c>
      <c r="H1015" s="30">
        <v>2.7830555555555909</v>
      </c>
      <c r="I1015" s="30">
        <v>1.375</v>
      </c>
      <c r="J1015" s="30">
        <v>7.2052900000000077</v>
      </c>
      <c r="K1015" s="30">
        <f>Table2[[#This Row],[km]]/Table2[[#This Row],[steps]]*1000*3.28084</f>
        <v>2.5746093852949512</v>
      </c>
      <c r="L1015" s="31">
        <f>IF(Table2[[#This Row],[km_walking]]&gt;3,Table2[[#This Row],[km_walking]]/Table2[[#This Row],[hours_walking]],"")</f>
        <v>5.2402109090909148</v>
      </c>
      <c r="M1015" s="30">
        <f t="shared" si="80"/>
        <v>1</v>
      </c>
      <c r="N1015" s="30">
        <f t="shared" si="76"/>
        <v>0</v>
      </c>
      <c r="O1015" s="30">
        <f t="shared" si="78"/>
        <v>0</v>
      </c>
      <c r="P1015" s="30">
        <f>IFERROR(IF(Table2[[#This Row],[break]]=0,0,P1014+1),1)</f>
        <v>0</v>
      </c>
      <c r="Q1015" s="30">
        <f t="shared" si="77"/>
        <v>1</v>
      </c>
      <c r="R1015" s="30" t="str">
        <f>TEXT(Table2[[#This Row],[date]],"dd-mmm-yyyy")</f>
        <v>10-Oct-2020</v>
      </c>
    </row>
    <row r="1016" spans="1:18" x14ac:dyDescent="0.25">
      <c r="A1016" s="27">
        <v>44115</v>
      </c>
      <c r="B1016" s="6" t="str">
        <f t="shared" si="79"/>
        <v>11 Sun</v>
      </c>
      <c r="C1016" s="6" t="str">
        <f>TEXT(Table2[[#This Row],[date]],"mmm")</f>
        <v>Oct</v>
      </c>
      <c r="D1016" s="30">
        <f>YEAR(Table2[[#This Row],[date]])</f>
        <v>2020</v>
      </c>
      <c r="E1016" s="30">
        <v>16843</v>
      </c>
      <c r="F1016" s="30">
        <v>4.5316666666667142</v>
      </c>
      <c r="G1016" s="30">
        <v>12.22237999999998</v>
      </c>
      <c r="H1016" s="30">
        <v>4.5316666666667142</v>
      </c>
      <c r="I1016" s="30">
        <v>2.2497222222222311</v>
      </c>
      <c r="J1016" s="30">
        <v>10.139809999999979</v>
      </c>
      <c r="K1016" s="30">
        <f>Table2[[#This Row],[km]]/Table2[[#This Row],[steps]]*1000*3.28084</f>
        <v>2.3807916166478615</v>
      </c>
      <c r="L1016" s="31">
        <f>IF(Table2[[#This Row],[km_walking]]&gt;3,Table2[[#This Row],[km_walking]]/Table2[[#This Row],[hours_walking]],"")</f>
        <v>4.5071386590936884</v>
      </c>
      <c r="M1016" s="30">
        <f t="shared" si="80"/>
        <v>1</v>
      </c>
      <c r="N1016" s="30">
        <f t="shared" si="76"/>
        <v>0</v>
      </c>
      <c r="O1016" s="30">
        <f t="shared" si="78"/>
        <v>0</v>
      </c>
      <c r="P1016" s="30">
        <f>IFERROR(IF(Table2[[#This Row],[break]]=0,0,P1015+1),1)</f>
        <v>0</v>
      </c>
      <c r="Q1016" s="30">
        <f t="shared" si="77"/>
        <v>0</v>
      </c>
      <c r="R1016" s="30" t="str">
        <f>TEXT(Table2[[#This Row],[date]],"dd-mmm-yyyy")</f>
        <v>11-Oct-2020</v>
      </c>
    </row>
    <row r="1017" spans="1:18" x14ac:dyDescent="0.25">
      <c r="A1017" s="27">
        <v>44116</v>
      </c>
      <c r="B1017" s="6" t="str">
        <f t="shared" si="79"/>
        <v>12 Mon</v>
      </c>
      <c r="C1017" s="6" t="str">
        <f>TEXT(Table2[[#This Row],[date]],"mmm")</f>
        <v>Oct</v>
      </c>
      <c r="D1017" s="30">
        <f>YEAR(Table2[[#This Row],[date]])</f>
        <v>2020</v>
      </c>
      <c r="E1017" s="30">
        <v>10518</v>
      </c>
      <c r="F1017" s="30">
        <v>2.49277777777779</v>
      </c>
      <c r="G1017" s="30">
        <v>8.0750299999999982</v>
      </c>
      <c r="H1017" s="30">
        <v>2.49277777777779</v>
      </c>
      <c r="I1017" s="30">
        <v>1.6333333333333331</v>
      </c>
      <c r="J1017" s="30">
        <v>7.4262399999999991</v>
      </c>
      <c r="K1017" s="30">
        <f>Table2[[#This Row],[km]]/Table2[[#This Row],[steps]]*1000*3.28084</f>
        <v>2.5188135981365272</v>
      </c>
      <c r="L1017" s="31">
        <f>IF(Table2[[#This Row],[km_walking]]&gt;3,Table2[[#This Row],[km_walking]]/Table2[[#This Row],[hours_walking]],"")</f>
        <v>4.5466775510204087</v>
      </c>
      <c r="M1017" s="30">
        <f t="shared" si="80"/>
        <v>1</v>
      </c>
      <c r="N1017" s="30">
        <f t="shared" si="76"/>
        <v>0</v>
      </c>
      <c r="O1017" s="30">
        <f t="shared" si="78"/>
        <v>0</v>
      </c>
      <c r="P1017" s="30">
        <f>IFERROR(IF(Table2[[#This Row],[break]]=0,0,P1016+1),1)</f>
        <v>0</v>
      </c>
      <c r="Q1017" s="30">
        <f t="shared" si="77"/>
        <v>0</v>
      </c>
      <c r="R1017" s="30" t="str">
        <f>TEXT(Table2[[#This Row],[date]],"dd-mmm-yyyy")</f>
        <v>12-Oct-2020</v>
      </c>
    </row>
    <row r="1018" spans="1:18" x14ac:dyDescent="0.25">
      <c r="A1018" s="27">
        <v>44117</v>
      </c>
      <c r="B1018" s="6" t="str">
        <f t="shared" si="79"/>
        <v>13 Tue</v>
      </c>
      <c r="C1018" s="6" t="str">
        <f>TEXT(Table2[[#This Row],[date]],"mmm")</f>
        <v>Oct</v>
      </c>
      <c r="D1018" s="30">
        <f>YEAR(Table2[[#This Row],[date]])</f>
        <v>2020</v>
      </c>
      <c r="E1018" s="30">
        <v>12034</v>
      </c>
      <c r="F1018" s="30">
        <v>2.641111111111111</v>
      </c>
      <c r="G1018" s="30">
        <v>9.082390000000002</v>
      </c>
      <c r="H1018" s="30">
        <v>2.641111111111111</v>
      </c>
      <c r="I1018" s="30">
        <v>1.7866666666666671</v>
      </c>
      <c r="J1018" s="30">
        <v>8.652490000000002</v>
      </c>
      <c r="K1018" s="30">
        <f>Table2[[#This Row],[km]]/Table2[[#This Row],[steps]]*1000*3.28084</f>
        <v>2.4761399707163041</v>
      </c>
      <c r="L1018" s="31">
        <f>IF(Table2[[#This Row],[km_walking]]&gt;3,Table2[[#This Row],[km_walking]]/Table2[[#This Row],[hours_walking]],"")</f>
        <v>4.8428115671641789</v>
      </c>
      <c r="M1018" s="30">
        <f t="shared" si="80"/>
        <v>1</v>
      </c>
      <c r="N1018" s="30">
        <f t="shared" si="76"/>
        <v>0</v>
      </c>
      <c r="O1018" s="30">
        <f t="shared" si="78"/>
        <v>0</v>
      </c>
      <c r="P1018" s="30">
        <f>IFERROR(IF(Table2[[#This Row],[break]]=0,0,P1017+1),1)</f>
        <v>0</v>
      </c>
      <c r="Q1018" s="30">
        <f t="shared" si="77"/>
        <v>0</v>
      </c>
      <c r="R1018" s="30" t="str">
        <f>TEXT(Table2[[#This Row],[date]],"dd-mmm-yyyy")</f>
        <v>13-Oct-2020</v>
      </c>
    </row>
    <row r="1019" spans="1:18" x14ac:dyDescent="0.25">
      <c r="A1019" s="27">
        <v>44118</v>
      </c>
      <c r="B1019" s="6" t="str">
        <f t="shared" si="79"/>
        <v>14 Wed</v>
      </c>
      <c r="C1019" s="6" t="str">
        <f>TEXT(Table2[[#This Row],[date]],"mmm")</f>
        <v>Oct</v>
      </c>
      <c r="D1019" s="30">
        <f>YEAR(Table2[[#This Row],[date]])</f>
        <v>2020</v>
      </c>
      <c r="E1019" s="30">
        <v>13250</v>
      </c>
      <c r="F1019" s="30">
        <v>3.3752777777777778</v>
      </c>
      <c r="G1019" s="30">
        <v>10.011200000000001</v>
      </c>
      <c r="H1019" s="30">
        <v>3.3752777777777778</v>
      </c>
      <c r="I1019" s="30">
        <v>1.881388888888889</v>
      </c>
      <c r="J1019" s="30">
        <v>8.7641399999999976</v>
      </c>
      <c r="K1019" s="30">
        <f>Table2[[#This Row],[km]]/Table2[[#This Row],[steps]]*1000*3.28084</f>
        <v>2.4788788987169812</v>
      </c>
      <c r="L1019" s="31">
        <f>IF(Table2[[#This Row],[km_walking]]&gt;3,Table2[[#This Row],[km_walking]]/Table2[[#This Row],[hours_walking]],"")</f>
        <v>4.6583351542890874</v>
      </c>
      <c r="M1019" s="30">
        <f t="shared" si="80"/>
        <v>1</v>
      </c>
      <c r="N1019" s="30">
        <f t="shared" si="76"/>
        <v>0</v>
      </c>
      <c r="O1019" s="30">
        <f t="shared" si="78"/>
        <v>0</v>
      </c>
      <c r="P1019" s="30">
        <f>IFERROR(IF(Table2[[#This Row],[break]]=0,0,P1018+1),1)</f>
        <v>0</v>
      </c>
      <c r="Q1019" s="30">
        <f t="shared" si="77"/>
        <v>0</v>
      </c>
      <c r="R1019" s="30" t="str">
        <f>TEXT(Table2[[#This Row],[date]],"dd-mmm-yyyy")</f>
        <v>14-Oct-2020</v>
      </c>
    </row>
    <row r="1020" spans="1:18" x14ac:dyDescent="0.25">
      <c r="A1020" s="27">
        <v>44119</v>
      </c>
      <c r="B1020" s="6" t="str">
        <f t="shared" si="79"/>
        <v>15 Thu</v>
      </c>
      <c r="C1020" s="6" t="str">
        <f>TEXT(Table2[[#This Row],[date]],"mmm")</f>
        <v>Oct</v>
      </c>
      <c r="D1020" s="30">
        <f>YEAR(Table2[[#This Row],[date]])</f>
        <v>2020</v>
      </c>
      <c r="E1020" s="30">
        <v>15815</v>
      </c>
      <c r="F1020" s="30">
        <v>3.569444444444466</v>
      </c>
      <c r="G1020" s="30">
        <v>12.03457</v>
      </c>
      <c r="H1020" s="30">
        <v>3.569444444444466</v>
      </c>
      <c r="I1020" s="30">
        <v>2.28833333333335</v>
      </c>
      <c r="J1020" s="30">
        <v>10.55027000000001</v>
      </c>
      <c r="K1020" s="30">
        <f>Table2[[#This Row],[km]]/Table2[[#This Row],[steps]]*1000*3.28084</f>
        <v>2.496585434005691</v>
      </c>
      <c r="L1020" s="31">
        <f>IF(Table2[[#This Row],[km_walking]]&gt;3,Table2[[#This Row],[km_walking]]/Table2[[#This Row],[hours_walking]],"")</f>
        <v>4.6104603058994611</v>
      </c>
      <c r="M1020" s="30">
        <f t="shared" si="80"/>
        <v>1</v>
      </c>
      <c r="N1020" s="30">
        <f t="shared" si="76"/>
        <v>0</v>
      </c>
      <c r="O1020" s="30">
        <f t="shared" si="78"/>
        <v>0</v>
      </c>
      <c r="P1020" s="30">
        <f>IFERROR(IF(Table2[[#This Row],[break]]=0,0,P1019+1),1)</f>
        <v>0</v>
      </c>
      <c r="Q1020" s="30">
        <f t="shared" si="77"/>
        <v>0</v>
      </c>
      <c r="R1020" s="30" t="str">
        <f>TEXT(Table2[[#This Row],[date]],"dd-mmm-yyyy")</f>
        <v>15-Oct-2020</v>
      </c>
    </row>
    <row r="1021" spans="1:18" x14ac:dyDescent="0.25">
      <c r="A1021" s="27">
        <v>44120</v>
      </c>
      <c r="B1021" s="6" t="str">
        <f t="shared" si="79"/>
        <v>16 Fri</v>
      </c>
      <c r="C1021" s="6" t="str">
        <f>TEXT(Table2[[#This Row],[date]],"mmm")</f>
        <v>Oct</v>
      </c>
      <c r="D1021" s="30">
        <f>YEAR(Table2[[#This Row],[date]])</f>
        <v>2020</v>
      </c>
      <c r="E1021" s="30">
        <v>831</v>
      </c>
      <c r="F1021" s="30">
        <v>1.171944444444444</v>
      </c>
      <c r="G1021" s="30">
        <v>0.53966999999999987</v>
      </c>
      <c r="H1021" s="30">
        <v>1.171944444444444</v>
      </c>
      <c r="I1021" s="30">
        <v>1.944444444444444E-3</v>
      </c>
      <c r="J1021" s="30">
        <v>1.8319999999999999E-2</v>
      </c>
      <c r="K1021" s="30">
        <f>Table2[[#This Row],[km]]/Table2[[#This Row],[steps]]*1000*3.28084</f>
        <v>2.1306509299638985</v>
      </c>
      <c r="L1021" s="31" t="str">
        <f>IF(Table2[[#This Row],[km_walking]]&gt;3,Table2[[#This Row],[km_walking]]/Table2[[#This Row],[hours_walking]],"")</f>
        <v/>
      </c>
      <c r="M1021" s="30">
        <f t="shared" si="80"/>
        <v>0</v>
      </c>
      <c r="N1021" s="30">
        <f t="shared" si="76"/>
        <v>0</v>
      </c>
      <c r="O1021" s="30">
        <f t="shared" si="78"/>
        <v>1</v>
      </c>
      <c r="P1021" s="30">
        <f>IFERROR(IF(Table2[[#This Row],[break]]=0,0,P1020+1),1)</f>
        <v>1</v>
      </c>
      <c r="Q1021" s="30">
        <f t="shared" si="77"/>
        <v>1</v>
      </c>
      <c r="R1021" s="30" t="str">
        <f>TEXT(Table2[[#This Row],[date]],"dd-mmm-yyyy")</f>
        <v>16-Oct-2020</v>
      </c>
    </row>
    <row r="1022" spans="1:18" x14ac:dyDescent="0.25">
      <c r="A1022" s="27">
        <v>44121</v>
      </c>
      <c r="B1022" s="6" t="str">
        <f t="shared" si="79"/>
        <v>17 Sat</v>
      </c>
      <c r="C1022" s="6" t="str">
        <f>TEXT(Table2[[#This Row],[date]],"mmm")</f>
        <v>Oct</v>
      </c>
      <c r="D1022" s="30">
        <f>YEAR(Table2[[#This Row],[date]])</f>
        <v>2020</v>
      </c>
      <c r="E1022" s="30">
        <v>2582</v>
      </c>
      <c r="F1022" s="30">
        <v>1.991944444444445</v>
      </c>
      <c r="G1022" s="30">
        <v>1.7383</v>
      </c>
      <c r="H1022" s="30">
        <v>1.991944444444445</v>
      </c>
      <c r="I1022" s="30">
        <v>1.0555555555555559E-2</v>
      </c>
      <c r="J1022" s="30">
        <v>4.7190000000000003E-2</v>
      </c>
      <c r="K1022" s="30">
        <f>Table2[[#This Row],[km]]/Table2[[#This Row],[steps]]*1000*3.28084</f>
        <v>2.2087855042602635</v>
      </c>
      <c r="L1022" s="31" t="str">
        <f>IF(Table2[[#This Row],[km_walking]]&gt;3,Table2[[#This Row],[km_walking]]/Table2[[#This Row],[hours_walking]],"")</f>
        <v/>
      </c>
      <c r="M1022" s="30">
        <f t="shared" si="80"/>
        <v>0</v>
      </c>
      <c r="N1022" s="30">
        <f t="shared" si="76"/>
        <v>0</v>
      </c>
      <c r="O1022" s="30">
        <f t="shared" si="78"/>
        <v>1</v>
      </c>
      <c r="P1022" s="30">
        <f>IFERROR(IF(Table2[[#This Row],[break]]=0,0,P1021+1),1)</f>
        <v>2</v>
      </c>
      <c r="Q1022" s="30">
        <f t="shared" si="77"/>
        <v>0</v>
      </c>
      <c r="R1022" s="30" t="str">
        <f>TEXT(Table2[[#This Row],[date]],"dd-mmm-yyyy")</f>
        <v>17-Oct-2020</v>
      </c>
    </row>
    <row r="1023" spans="1:18" x14ac:dyDescent="0.25">
      <c r="A1023" s="27">
        <v>44122</v>
      </c>
      <c r="B1023" s="6" t="str">
        <f t="shared" si="79"/>
        <v>18 Sun</v>
      </c>
      <c r="C1023" s="6" t="str">
        <f>TEXT(Table2[[#This Row],[date]],"mmm")</f>
        <v>Oct</v>
      </c>
      <c r="D1023" s="30">
        <f>YEAR(Table2[[#This Row],[date]])</f>
        <v>2020</v>
      </c>
      <c r="E1023" s="30">
        <v>11695</v>
      </c>
      <c r="F1023" s="30">
        <v>2.8961111111111189</v>
      </c>
      <c r="G1023" s="30">
        <v>8.1381299999999985</v>
      </c>
      <c r="H1023" s="30">
        <v>2.8961111111111189</v>
      </c>
      <c r="I1023" s="30">
        <v>1.7513888888888891</v>
      </c>
      <c r="J1023" s="30">
        <v>7.3535699999999986</v>
      </c>
      <c r="K1023" s="30">
        <f>Table2[[#This Row],[km]]/Table2[[#This Row],[steps]]*1000*3.28084</f>
        <v>2.2830185916374512</v>
      </c>
      <c r="L1023" s="31">
        <f>IF(Table2[[#This Row],[km_walking]]&gt;3,Table2[[#This Row],[km_walking]]/Table2[[#This Row],[hours_walking]],"")</f>
        <v>4.1987076923076909</v>
      </c>
      <c r="M1023" s="30">
        <f t="shared" si="80"/>
        <v>1</v>
      </c>
      <c r="N1023" s="30">
        <f t="shared" si="76"/>
        <v>0</v>
      </c>
      <c r="O1023" s="30">
        <f t="shared" si="78"/>
        <v>0</v>
      </c>
      <c r="P1023" s="30">
        <f>IFERROR(IF(Table2[[#This Row],[break]]=0,0,P1022+1),1)</f>
        <v>0</v>
      </c>
      <c r="Q1023" s="30">
        <f t="shared" si="77"/>
        <v>0</v>
      </c>
      <c r="R1023" s="30" t="str">
        <f>TEXT(Table2[[#This Row],[date]],"dd-mmm-yyyy")</f>
        <v>18-Oct-2020</v>
      </c>
    </row>
    <row r="1024" spans="1:18" x14ac:dyDescent="0.25">
      <c r="A1024" s="27">
        <v>44123</v>
      </c>
      <c r="B1024" s="6" t="str">
        <f t="shared" si="79"/>
        <v>19 Mon</v>
      </c>
      <c r="C1024" s="6" t="str">
        <f>TEXT(Table2[[#This Row],[date]],"mmm")</f>
        <v>Oct</v>
      </c>
      <c r="D1024" s="30">
        <f>YEAR(Table2[[#This Row],[date]])</f>
        <v>2020</v>
      </c>
      <c r="E1024" s="30">
        <v>9439</v>
      </c>
      <c r="F1024" s="30">
        <v>4.4747222222222787</v>
      </c>
      <c r="G1024" s="30">
        <v>6.4296499999999934</v>
      </c>
      <c r="H1024" s="30">
        <v>4.4747222222222787</v>
      </c>
      <c r="I1024" s="30">
        <v>1.257777777777777</v>
      </c>
      <c r="J1024" s="30">
        <v>5.1181799999999944</v>
      </c>
      <c r="K1024" s="30">
        <f>Table2[[#This Row],[km]]/Table2[[#This Row],[steps]]*1000*3.28084</f>
        <v>2.2348398035808854</v>
      </c>
      <c r="L1024" s="31">
        <f>IF(Table2[[#This Row],[km_walking]]&gt;3,Table2[[#This Row],[km_walking]]/Table2[[#This Row],[hours_walking]],"")</f>
        <v>4.0692243816254399</v>
      </c>
      <c r="M1024" s="30">
        <f t="shared" si="80"/>
        <v>0</v>
      </c>
      <c r="N1024" s="30">
        <f t="shared" si="76"/>
        <v>0</v>
      </c>
      <c r="O1024" s="30">
        <f t="shared" si="78"/>
        <v>0</v>
      </c>
      <c r="P1024" s="30">
        <f>IFERROR(IF(Table2[[#This Row],[break]]=0,0,P1023+1),1)</f>
        <v>0</v>
      </c>
      <c r="Q1024" s="30">
        <f t="shared" si="77"/>
        <v>0</v>
      </c>
      <c r="R1024" s="30" t="str">
        <f>TEXT(Table2[[#This Row],[date]],"dd-mmm-yyyy")</f>
        <v>19-Oct-2020</v>
      </c>
    </row>
    <row r="1025" spans="1:18" x14ac:dyDescent="0.25">
      <c r="A1025" s="27">
        <v>44124</v>
      </c>
      <c r="B1025" s="6" t="str">
        <f t="shared" si="79"/>
        <v>20 Tue</v>
      </c>
      <c r="C1025" s="6" t="str">
        <f>TEXT(Table2[[#This Row],[date]],"mmm")</f>
        <v>Oct</v>
      </c>
      <c r="D1025" s="30">
        <f>YEAR(Table2[[#This Row],[date]])</f>
        <v>2020</v>
      </c>
      <c r="E1025" s="30">
        <v>9263</v>
      </c>
      <c r="F1025" s="30">
        <v>2.5888888888889139</v>
      </c>
      <c r="G1025" s="30">
        <v>6.4426799999999966</v>
      </c>
      <c r="H1025" s="30">
        <v>2.5888888888889139</v>
      </c>
      <c r="I1025" s="30">
        <v>1.2847222222222221</v>
      </c>
      <c r="J1025" s="30">
        <v>5.0822699999999994</v>
      </c>
      <c r="K1025" s="30">
        <f>Table2[[#This Row],[km]]/Table2[[#This Row],[steps]]*1000*3.28084</f>
        <v>2.2819175484400289</v>
      </c>
      <c r="L1025" s="31">
        <f>IF(Table2[[#This Row],[km_walking]]&gt;3,Table2[[#This Row],[km_walking]]/Table2[[#This Row],[hours_walking]],"")</f>
        <v>3.9559290810810812</v>
      </c>
      <c r="M1025" s="30">
        <f t="shared" si="80"/>
        <v>0</v>
      </c>
      <c r="N1025" s="30">
        <f t="shared" si="76"/>
        <v>0</v>
      </c>
      <c r="O1025" s="30">
        <f t="shared" si="78"/>
        <v>0</v>
      </c>
      <c r="P1025" s="30">
        <f>IFERROR(IF(Table2[[#This Row],[break]]=0,0,P1024+1),1)</f>
        <v>0</v>
      </c>
      <c r="Q1025" s="30">
        <f t="shared" si="77"/>
        <v>0</v>
      </c>
      <c r="R1025" s="30" t="str">
        <f>TEXT(Table2[[#This Row],[date]],"dd-mmm-yyyy")</f>
        <v>20-Oct-2020</v>
      </c>
    </row>
    <row r="1026" spans="1:18" x14ac:dyDescent="0.25">
      <c r="A1026" s="27">
        <v>44125</v>
      </c>
      <c r="B1026" s="6" t="str">
        <f t="shared" si="79"/>
        <v>21 Wed</v>
      </c>
      <c r="C1026" s="6" t="str">
        <f>TEXT(Table2[[#This Row],[date]],"mmm")</f>
        <v>Oct</v>
      </c>
      <c r="D1026" s="30">
        <f>YEAR(Table2[[#This Row],[date]])</f>
        <v>2020</v>
      </c>
      <c r="E1026" s="30">
        <v>4103</v>
      </c>
      <c r="F1026" s="30">
        <v>0.96833333333333327</v>
      </c>
      <c r="G1026" s="30">
        <v>3.0498500000000002</v>
      </c>
      <c r="H1026" s="30">
        <v>0.96833333333333327</v>
      </c>
      <c r="I1026" s="30">
        <v>0.6694444444444444</v>
      </c>
      <c r="J1026" s="30">
        <v>2.8439800000000002</v>
      </c>
      <c r="K1026" s="30">
        <f>Table2[[#This Row],[km]]/Table2[[#This Row],[steps]]*1000*3.28084</f>
        <v>2.4387204177431148</v>
      </c>
      <c r="L1026" s="31" t="str">
        <f>IF(Table2[[#This Row],[km_walking]]&gt;3,Table2[[#This Row],[km_walking]]/Table2[[#This Row],[hours_walking]],"")</f>
        <v/>
      </c>
      <c r="M1026" s="30">
        <f t="shared" si="80"/>
        <v>0</v>
      </c>
      <c r="N1026" s="30">
        <f t="shared" ref="N1026:N1094" si="81">IF(E1026&gt;=20000,1,0)</f>
        <v>0</v>
      </c>
      <c r="O1026" s="30">
        <f t="shared" si="78"/>
        <v>0</v>
      </c>
      <c r="P1026" s="30">
        <f>IFERROR(IF(Table2[[#This Row],[break]]=0,0,P1025+1),1)</f>
        <v>0</v>
      </c>
      <c r="Q1026" s="30">
        <f t="shared" ref="Q1026:Q1094" si="82">IFERROR(IF(J1026/I1026&gt;5,1,0),0)</f>
        <v>0</v>
      </c>
      <c r="R1026" s="30" t="str">
        <f>TEXT(Table2[[#This Row],[date]],"dd-mmm-yyyy")</f>
        <v>21-Oct-2020</v>
      </c>
    </row>
    <row r="1027" spans="1:18" x14ac:dyDescent="0.25">
      <c r="A1027" s="27">
        <v>44126</v>
      </c>
      <c r="B1027" s="6" t="str">
        <f t="shared" si="79"/>
        <v>22 Thu</v>
      </c>
      <c r="C1027" s="6" t="str">
        <f>TEXT(Table2[[#This Row],[date]],"mmm")</f>
        <v>Oct</v>
      </c>
      <c r="D1027" s="30">
        <f>YEAR(Table2[[#This Row],[date]])</f>
        <v>2020</v>
      </c>
      <c r="E1027" s="30">
        <v>3793</v>
      </c>
      <c r="F1027" s="30">
        <v>1.545277777777778</v>
      </c>
      <c r="G1027" s="30">
        <v>2.36503</v>
      </c>
      <c r="H1027" s="30">
        <v>1.545277777777778</v>
      </c>
      <c r="I1027" s="30">
        <v>0.299722222222222</v>
      </c>
      <c r="J1027" s="30">
        <v>1.01694</v>
      </c>
      <c r="K1027" s="30">
        <f>Table2[[#This Row],[km]]/Table2[[#This Row],[steps]]*1000*3.28084</f>
        <v>2.0456854798839967</v>
      </c>
      <c r="L1027" s="31" t="str">
        <f>IF(Table2[[#This Row],[km_walking]]&gt;3,Table2[[#This Row],[km_walking]]/Table2[[#This Row],[hours_walking]],"")</f>
        <v/>
      </c>
      <c r="M1027" s="30">
        <f t="shared" si="80"/>
        <v>0</v>
      </c>
      <c r="N1027" s="30">
        <f t="shared" si="81"/>
        <v>0</v>
      </c>
      <c r="O1027" s="30">
        <f t="shared" si="78"/>
        <v>0</v>
      </c>
      <c r="P1027" s="30">
        <f>IFERROR(IF(Table2[[#This Row],[break]]=0,0,P1026+1),1)</f>
        <v>0</v>
      </c>
      <c r="Q1027" s="30">
        <f t="shared" si="82"/>
        <v>0</v>
      </c>
      <c r="R1027" s="30" t="str">
        <f>TEXT(Table2[[#This Row],[date]],"dd-mmm-yyyy")</f>
        <v>22-Oct-2020</v>
      </c>
    </row>
    <row r="1028" spans="1:18" x14ac:dyDescent="0.25">
      <c r="A1028" s="27">
        <v>44127</v>
      </c>
      <c r="B1028" s="6" t="str">
        <f t="shared" si="79"/>
        <v>23 Fri</v>
      </c>
      <c r="C1028" s="6" t="str">
        <f>TEXT(Table2[[#This Row],[date]],"mmm")</f>
        <v>Oct</v>
      </c>
      <c r="D1028" s="30">
        <f>YEAR(Table2[[#This Row],[date]])</f>
        <v>2020</v>
      </c>
      <c r="E1028" s="30">
        <v>9974</v>
      </c>
      <c r="F1028" s="30">
        <v>2.194999999999999</v>
      </c>
      <c r="G1028" s="30">
        <v>7.0538599999999976</v>
      </c>
      <c r="H1028" s="30">
        <v>2.194999999999999</v>
      </c>
      <c r="I1028" s="30">
        <v>1.405833333333333</v>
      </c>
      <c r="J1028" s="30">
        <v>6.2820899999999984</v>
      </c>
      <c r="K1028" s="30">
        <f>Table2[[#This Row],[km]]/Table2[[#This Row],[steps]]*1000*3.28084</f>
        <v>2.3202913617806287</v>
      </c>
      <c r="L1028" s="31">
        <f>IF(Table2[[#This Row],[km_walking]]&gt;3,Table2[[#This Row],[km_walking]]/Table2[[#This Row],[hours_walking]],"")</f>
        <v>4.4685880260818021</v>
      </c>
      <c r="M1028" s="30">
        <f t="shared" si="80"/>
        <v>0</v>
      </c>
      <c r="N1028" s="30">
        <f t="shared" si="81"/>
        <v>0</v>
      </c>
      <c r="O1028" s="30">
        <f t="shared" si="78"/>
        <v>0</v>
      </c>
      <c r="P1028" s="30">
        <f>IFERROR(IF(Table2[[#This Row],[break]]=0,0,P1027+1),1)</f>
        <v>0</v>
      </c>
      <c r="Q1028" s="30">
        <f t="shared" si="82"/>
        <v>0</v>
      </c>
      <c r="R1028" s="30" t="str">
        <f>TEXT(Table2[[#This Row],[date]],"dd-mmm-yyyy")</f>
        <v>23-Oct-2020</v>
      </c>
    </row>
    <row r="1029" spans="1:18" x14ac:dyDescent="0.25">
      <c r="A1029" s="27">
        <v>44128</v>
      </c>
      <c r="B1029" s="6" t="str">
        <f t="shared" si="79"/>
        <v>24 Sat</v>
      </c>
      <c r="C1029" s="6" t="str">
        <f>TEXT(Table2[[#This Row],[date]],"mmm")</f>
        <v>Oct</v>
      </c>
      <c r="D1029" s="30">
        <f>YEAR(Table2[[#This Row],[date]])</f>
        <v>2020</v>
      </c>
      <c r="E1029" s="30">
        <v>8653</v>
      </c>
      <c r="F1029" s="30">
        <v>2.369166666666668</v>
      </c>
      <c r="G1029" s="30">
        <v>6.5186900000000003</v>
      </c>
      <c r="H1029" s="30">
        <v>2.369166666666668</v>
      </c>
      <c r="I1029" s="30">
        <v>1.1763888888888889</v>
      </c>
      <c r="J1029" s="30">
        <v>5.5148899999999994</v>
      </c>
      <c r="K1029" s="30">
        <f>Table2[[#This Row],[km]]/Table2[[#This Row],[steps]]*1000*3.28084</f>
        <v>2.4716027851149893</v>
      </c>
      <c r="L1029" s="31">
        <f>IF(Table2[[#This Row],[km_walking]]&gt;3,Table2[[#This Row],[km_walking]]/Table2[[#This Row],[hours_walking]],"")</f>
        <v>4.6879820543093267</v>
      </c>
      <c r="M1029" s="30">
        <f t="shared" si="80"/>
        <v>0</v>
      </c>
      <c r="N1029" s="30">
        <f t="shared" si="81"/>
        <v>0</v>
      </c>
      <c r="O1029" s="30">
        <f t="shared" si="78"/>
        <v>0</v>
      </c>
      <c r="P1029" s="30">
        <f>IFERROR(IF(Table2[[#This Row],[break]]=0,0,P1028+1),1)</f>
        <v>0</v>
      </c>
      <c r="Q1029" s="30">
        <f t="shared" si="82"/>
        <v>0</v>
      </c>
      <c r="R1029" s="30" t="str">
        <f>TEXT(Table2[[#This Row],[date]],"dd-mmm-yyyy")</f>
        <v>24-Oct-2020</v>
      </c>
    </row>
    <row r="1030" spans="1:18" x14ac:dyDescent="0.25">
      <c r="A1030" s="27">
        <v>44129</v>
      </c>
      <c r="B1030" s="6" t="str">
        <f t="shared" si="79"/>
        <v>25 Sun</v>
      </c>
      <c r="C1030" s="6" t="str">
        <f>TEXT(Table2[[#This Row],[date]],"mmm")</f>
        <v>Oct</v>
      </c>
      <c r="D1030" s="30">
        <f>YEAR(Table2[[#This Row],[date]])</f>
        <v>2020</v>
      </c>
      <c r="E1030" s="30">
        <v>10472</v>
      </c>
      <c r="F1030" s="30">
        <v>2.3566666666666891</v>
      </c>
      <c r="G1030" s="30">
        <v>8.5053599999999907</v>
      </c>
      <c r="H1030" s="30">
        <v>2.3566666666666891</v>
      </c>
      <c r="I1030" s="30">
        <v>1.5366666666666671</v>
      </c>
      <c r="J1030" s="30">
        <v>7.9950800000000033</v>
      </c>
      <c r="K1030" s="30">
        <f>Table2[[#This Row],[km]]/Table2[[#This Row],[steps]]*1000*3.28084</f>
        <v>2.6646987492742524</v>
      </c>
      <c r="L1030" s="31">
        <f>IF(Table2[[#This Row],[km_walking]]&gt;3,Table2[[#This Row],[km_walking]]/Table2[[#This Row],[hours_walking]],"")</f>
        <v>5.2028720173535801</v>
      </c>
      <c r="M1030" s="30">
        <f t="shared" si="80"/>
        <v>1</v>
      </c>
      <c r="N1030" s="30">
        <f t="shared" si="81"/>
        <v>0</v>
      </c>
      <c r="O1030" s="30">
        <f t="shared" ref="O1030:O1093" si="83">IF(E1030&lt;3000,1,0)</f>
        <v>0</v>
      </c>
      <c r="P1030" s="30">
        <f>IFERROR(IF(Table2[[#This Row],[break]]=0,0,P1029+1),1)</f>
        <v>0</v>
      </c>
      <c r="Q1030" s="30">
        <f t="shared" si="82"/>
        <v>1</v>
      </c>
      <c r="R1030" s="30" t="str">
        <f>TEXT(Table2[[#This Row],[date]],"dd-mmm-yyyy")</f>
        <v>25-Oct-2020</v>
      </c>
    </row>
    <row r="1031" spans="1:18" x14ac:dyDescent="0.25">
      <c r="A1031" s="27">
        <v>44130</v>
      </c>
      <c r="B1031" s="6" t="str">
        <f t="shared" ref="B1031:B1094" si="84">TEXT(A1031,"dd ddd")</f>
        <v>26 Mon</v>
      </c>
      <c r="C1031" s="6" t="str">
        <f>TEXT(Table2[[#This Row],[date]],"mmm")</f>
        <v>Oct</v>
      </c>
      <c r="D1031" s="30">
        <f>YEAR(Table2[[#This Row],[date]])</f>
        <v>2020</v>
      </c>
      <c r="E1031" s="30">
        <v>12937</v>
      </c>
      <c r="F1031" s="30">
        <v>2.374166666666667</v>
      </c>
      <c r="G1031" s="30">
        <v>10.89467</v>
      </c>
      <c r="H1031" s="30">
        <v>2.374166666666667</v>
      </c>
      <c r="I1031" s="30">
        <v>1.9555555555555559</v>
      </c>
      <c r="J1031" s="30">
        <v>10.464510000000001</v>
      </c>
      <c r="K1031" s="30">
        <f>Table2[[#This Row],[km]]/Table2[[#This Row],[steps]]*1000*3.28084</f>
        <v>2.7629024598283989</v>
      </c>
      <c r="L1031" s="31">
        <f>IF(Table2[[#This Row],[km_walking]]&gt;3,Table2[[#This Row],[km_walking]]/Table2[[#This Row],[hours_walking]],"")</f>
        <v>5.3511698863636354</v>
      </c>
      <c r="M1031" s="30">
        <f t="shared" ref="M1031:M1094" si="85">IF(E1031&gt;=10000,1,0)</f>
        <v>1</v>
      </c>
      <c r="N1031" s="30">
        <f t="shared" si="81"/>
        <v>0</v>
      </c>
      <c r="O1031" s="30">
        <f t="shared" si="83"/>
        <v>0</v>
      </c>
      <c r="P1031" s="30">
        <f>IFERROR(IF(Table2[[#This Row],[break]]=0,0,P1030+1),1)</f>
        <v>0</v>
      </c>
      <c r="Q1031" s="30">
        <f t="shared" si="82"/>
        <v>1</v>
      </c>
      <c r="R1031" s="30" t="str">
        <f>TEXT(Table2[[#This Row],[date]],"dd-mmm-yyyy")</f>
        <v>26-Oct-2020</v>
      </c>
    </row>
    <row r="1032" spans="1:18" x14ac:dyDescent="0.25">
      <c r="A1032" s="27">
        <v>44131</v>
      </c>
      <c r="B1032" s="6" t="str">
        <f t="shared" si="84"/>
        <v>27 Tue</v>
      </c>
      <c r="C1032" s="6" t="str">
        <f>TEXT(Table2[[#This Row],[date]],"mmm")</f>
        <v>Oct</v>
      </c>
      <c r="D1032" s="30">
        <f>YEAR(Table2[[#This Row],[date]])</f>
        <v>2020</v>
      </c>
      <c r="E1032" s="30">
        <v>13347</v>
      </c>
      <c r="F1032" s="30">
        <v>2.530555555555555</v>
      </c>
      <c r="G1032" s="30">
        <v>11.21758</v>
      </c>
      <c r="H1032" s="30">
        <v>2.530555555555555</v>
      </c>
      <c r="I1032" s="30">
        <v>2.013611111111111</v>
      </c>
      <c r="J1032" s="30">
        <v>10.736599999999999</v>
      </c>
      <c r="K1032" s="30">
        <f>Table2[[#This Row],[km]]/Table2[[#This Row],[steps]]*1000*3.28084</f>
        <v>2.7574050473664493</v>
      </c>
      <c r="L1032" s="31">
        <f>IF(Table2[[#This Row],[km_walking]]&gt;3,Table2[[#This Row],[km_walking]]/Table2[[#This Row],[hours_walking]],"")</f>
        <v>5.3320126914057111</v>
      </c>
      <c r="M1032" s="30">
        <f t="shared" si="85"/>
        <v>1</v>
      </c>
      <c r="N1032" s="30">
        <f t="shared" si="81"/>
        <v>0</v>
      </c>
      <c r="O1032" s="30">
        <f t="shared" si="83"/>
        <v>0</v>
      </c>
      <c r="P1032" s="30">
        <f>IFERROR(IF(Table2[[#This Row],[break]]=0,0,P1031+1),1)</f>
        <v>0</v>
      </c>
      <c r="Q1032" s="30">
        <f t="shared" si="82"/>
        <v>1</v>
      </c>
      <c r="R1032" s="30" t="str">
        <f>TEXT(Table2[[#This Row],[date]],"dd-mmm-yyyy")</f>
        <v>27-Oct-2020</v>
      </c>
    </row>
    <row r="1033" spans="1:18" x14ac:dyDescent="0.25">
      <c r="A1033" s="27">
        <v>44132</v>
      </c>
      <c r="B1033" s="6" t="str">
        <f t="shared" si="84"/>
        <v>28 Wed</v>
      </c>
      <c r="C1033" s="6" t="str">
        <f>TEXT(Table2[[#This Row],[date]],"mmm")</f>
        <v>Oct</v>
      </c>
      <c r="D1033" s="30">
        <f>YEAR(Table2[[#This Row],[date]])</f>
        <v>2020</v>
      </c>
      <c r="E1033" s="30">
        <v>3752</v>
      </c>
      <c r="F1033" s="30">
        <v>4.6188888888888906</v>
      </c>
      <c r="G1033" s="30">
        <v>2.4144100000000002</v>
      </c>
      <c r="H1033" s="30">
        <v>4.6188888888888906</v>
      </c>
      <c r="I1033" s="30">
        <v>3.0277777777777772E-2</v>
      </c>
      <c r="J1033" s="30">
        <v>9.6800000000000011E-2</v>
      </c>
      <c r="K1033" s="30">
        <f>Table2[[#This Row],[km]]/Table2[[#This Row],[steps]]*1000*3.28084</f>
        <v>2.1112187911513858</v>
      </c>
      <c r="L1033" s="31" t="str">
        <f>IF(Table2[[#This Row],[km_walking]]&gt;3,Table2[[#This Row],[km_walking]]/Table2[[#This Row],[hours_walking]],"")</f>
        <v/>
      </c>
      <c r="M1033" s="30">
        <f t="shared" si="85"/>
        <v>0</v>
      </c>
      <c r="N1033" s="30">
        <f t="shared" si="81"/>
        <v>0</v>
      </c>
      <c r="O1033" s="30">
        <f t="shared" si="83"/>
        <v>0</v>
      </c>
      <c r="P1033" s="30">
        <f>IFERROR(IF(Table2[[#This Row],[break]]=0,0,P1032+1),1)</f>
        <v>0</v>
      </c>
      <c r="Q1033" s="30">
        <f t="shared" si="82"/>
        <v>0</v>
      </c>
      <c r="R1033" s="30" t="str">
        <f>TEXT(Table2[[#This Row],[date]],"dd-mmm-yyyy")</f>
        <v>28-Oct-2020</v>
      </c>
    </row>
    <row r="1034" spans="1:18" x14ac:dyDescent="0.25">
      <c r="A1034" s="27">
        <v>44133</v>
      </c>
      <c r="B1034" s="6" t="str">
        <f t="shared" si="84"/>
        <v>29 Thu</v>
      </c>
      <c r="C1034" s="6" t="str">
        <f>TEXT(Table2[[#This Row],[date]],"mmm")</f>
        <v>Oct</v>
      </c>
      <c r="D1034" s="30">
        <f>YEAR(Table2[[#This Row],[date]])</f>
        <v>2020</v>
      </c>
      <c r="E1034" s="30">
        <v>16791</v>
      </c>
      <c r="F1034" s="30">
        <v>3.9025000000000132</v>
      </c>
      <c r="G1034" s="30">
        <v>12.19515</v>
      </c>
      <c r="H1034" s="30">
        <v>3.9025000000000132</v>
      </c>
      <c r="I1034" s="30">
        <v>2.4800000000000129</v>
      </c>
      <c r="J1034" s="30">
        <v>10.751279999999991</v>
      </c>
      <c r="K1034" s="30">
        <f>Table2[[#This Row],[km]]/Table2[[#This Row],[steps]]*1000*3.28084</f>
        <v>2.3828441382883687</v>
      </c>
      <c r="L1034" s="31">
        <f>IF(Table2[[#This Row],[km_walking]]&gt;3,Table2[[#This Row],[km_walking]]/Table2[[#This Row],[hours_walking]],"")</f>
        <v>4.3351935483870703</v>
      </c>
      <c r="M1034" s="30">
        <f t="shared" si="85"/>
        <v>1</v>
      </c>
      <c r="N1034" s="30">
        <f t="shared" si="81"/>
        <v>0</v>
      </c>
      <c r="O1034" s="30">
        <f t="shared" si="83"/>
        <v>0</v>
      </c>
      <c r="P1034" s="30">
        <f>IFERROR(IF(Table2[[#This Row],[break]]=0,0,P1033+1),1)</f>
        <v>0</v>
      </c>
      <c r="Q1034" s="30">
        <f t="shared" si="82"/>
        <v>0</v>
      </c>
      <c r="R1034" s="30" t="str">
        <f>TEXT(Table2[[#This Row],[date]],"dd-mmm-yyyy")</f>
        <v>29-Oct-2020</v>
      </c>
    </row>
    <row r="1035" spans="1:18" x14ac:dyDescent="0.25">
      <c r="A1035" s="27">
        <v>44134</v>
      </c>
      <c r="B1035" s="6" t="str">
        <f t="shared" si="84"/>
        <v>30 Fri</v>
      </c>
      <c r="C1035" s="6" t="str">
        <f>TEXT(Table2[[#This Row],[date]],"mmm")</f>
        <v>Oct</v>
      </c>
      <c r="D1035" s="30">
        <f>YEAR(Table2[[#This Row],[date]])</f>
        <v>2020</v>
      </c>
      <c r="E1035" s="30">
        <v>14126</v>
      </c>
      <c r="F1035" s="30">
        <v>3.2669444444444631</v>
      </c>
      <c r="G1035" s="30">
        <v>10.14193</v>
      </c>
      <c r="H1035" s="30">
        <v>3.2669444444444631</v>
      </c>
      <c r="I1035" s="30">
        <v>2.1644444444444599</v>
      </c>
      <c r="J1035" s="30">
        <v>9.4289400000000079</v>
      </c>
      <c r="K1035" s="30">
        <f>Table2[[#This Row],[km]]/Table2[[#This Row],[steps]]*1000*3.28084</f>
        <v>2.3555181665864366</v>
      </c>
      <c r="L1035" s="31">
        <f>IF(Table2[[#This Row],[km_walking]]&gt;3,Table2[[#This Row],[km_walking]]/Table2[[#This Row],[hours_walking]],"")</f>
        <v>4.3562864476385759</v>
      </c>
      <c r="M1035" s="30">
        <f t="shared" si="85"/>
        <v>1</v>
      </c>
      <c r="N1035" s="30">
        <f t="shared" si="81"/>
        <v>0</v>
      </c>
      <c r="O1035" s="30">
        <f t="shared" si="83"/>
        <v>0</v>
      </c>
      <c r="P1035" s="30">
        <f>IFERROR(IF(Table2[[#This Row],[break]]=0,0,P1034+1),1)</f>
        <v>0</v>
      </c>
      <c r="Q1035" s="30">
        <f t="shared" si="82"/>
        <v>0</v>
      </c>
      <c r="R1035" s="30" t="str">
        <f>TEXT(Table2[[#This Row],[date]],"dd-mmm-yyyy")</f>
        <v>30-Oct-2020</v>
      </c>
    </row>
    <row r="1036" spans="1:18" x14ac:dyDescent="0.25">
      <c r="A1036" s="27">
        <v>44135</v>
      </c>
      <c r="B1036" s="6" t="str">
        <f t="shared" si="84"/>
        <v>31 Sat</v>
      </c>
      <c r="C1036" s="6" t="str">
        <f>TEXT(Table2[[#This Row],[date]],"mmm")</f>
        <v>Oct</v>
      </c>
      <c r="D1036" s="30">
        <f>YEAR(Table2[[#This Row],[date]])</f>
        <v>2020</v>
      </c>
      <c r="E1036" s="30">
        <v>10050</v>
      </c>
      <c r="F1036" s="30">
        <v>2.0819444444444448</v>
      </c>
      <c r="G1036" s="30">
        <v>7.6139499999999964</v>
      </c>
      <c r="H1036" s="30">
        <v>2.0819444444444448</v>
      </c>
      <c r="I1036" s="30">
        <v>1.6361111111111111</v>
      </c>
      <c r="J1036" s="30">
        <v>7.3287699999999969</v>
      </c>
      <c r="K1036" s="30">
        <f>Table2[[#This Row],[km]]/Table2[[#This Row],[steps]]*1000*3.28084</f>
        <v>2.4855872356218893</v>
      </c>
      <c r="L1036" s="31">
        <f>IF(Table2[[#This Row],[km_walking]]&gt;3,Table2[[#This Row],[km_walking]]/Table2[[#This Row],[hours_walking]],"")</f>
        <v>4.4793840407470267</v>
      </c>
      <c r="M1036" s="30">
        <f t="shared" si="85"/>
        <v>1</v>
      </c>
      <c r="N1036" s="30">
        <f t="shared" si="81"/>
        <v>0</v>
      </c>
      <c r="O1036" s="30">
        <f t="shared" si="83"/>
        <v>0</v>
      </c>
      <c r="P1036" s="30">
        <f>IFERROR(IF(Table2[[#This Row],[break]]=0,0,P1035+1),1)</f>
        <v>0</v>
      </c>
      <c r="Q1036" s="30">
        <f t="shared" si="82"/>
        <v>0</v>
      </c>
      <c r="R1036" s="30" t="str">
        <f>TEXT(Table2[[#This Row],[date]],"dd-mmm-yyyy")</f>
        <v>31-Oct-2020</v>
      </c>
    </row>
    <row r="1037" spans="1:18" x14ac:dyDescent="0.25">
      <c r="A1037" s="27">
        <v>44136</v>
      </c>
      <c r="B1037" s="6" t="str">
        <f t="shared" si="84"/>
        <v>01 Sun</v>
      </c>
      <c r="C1037" s="6" t="str">
        <f>TEXT(Table2[[#This Row],[date]],"mmm")</f>
        <v>Nov</v>
      </c>
      <c r="D1037" s="30">
        <f>YEAR(Table2[[#This Row],[date]])</f>
        <v>2020</v>
      </c>
      <c r="E1037" s="30">
        <v>13093</v>
      </c>
      <c r="F1037" s="30">
        <v>2.7391666666666801</v>
      </c>
      <c r="G1037" s="30">
        <v>9.1985900000000047</v>
      </c>
      <c r="H1037" s="30">
        <v>2.7391666666666801</v>
      </c>
      <c r="I1037" s="30">
        <v>1.980555555555555</v>
      </c>
      <c r="J1037" s="30">
        <v>8.6418000000000035</v>
      </c>
      <c r="K1037" s="30">
        <f>Table2[[#This Row],[km]]/Table2[[#This Row],[steps]]*1000*3.28084</f>
        <v>2.3049799141220513</v>
      </c>
      <c r="L1037" s="31">
        <f>IF(Table2[[#This Row],[km_walking]]&gt;3,Table2[[#This Row],[km_walking]]/Table2[[#This Row],[hours_walking]],"")</f>
        <v>4.3633211781206205</v>
      </c>
      <c r="M1037" s="30">
        <f t="shared" si="85"/>
        <v>1</v>
      </c>
      <c r="N1037" s="30">
        <f t="shared" si="81"/>
        <v>0</v>
      </c>
      <c r="O1037" s="30">
        <f t="shared" si="83"/>
        <v>0</v>
      </c>
      <c r="P1037" s="30">
        <f>IFERROR(IF(Table2[[#This Row],[break]]=0,0,P1036+1),1)</f>
        <v>0</v>
      </c>
      <c r="Q1037" s="30">
        <f t="shared" si="82"/>
        <v>0</v>
      </c>
      <c r="R1037" s="30" t="str">
        <f>TEXT(Table2[[#This Row],[date]],"dd-mmm-yyyy")</f>
        <v>01-Nov-2020</v>
      </c>
    </row>
    <row r="1038" spans="1:18" x14ac:dyDescent="0.25">
      <c r="A1038" s="27">
        <v>44137</v>
      </c>
      <c r="B1038" s="6" t="str">
        <f t="shared" si="84"/>
        <v>02 Mon</v>
      </c>
      <c r="C1038" s="6" t="str">
        <f>TEXT(Table2[[#This Row],[date]],"mmm")</f>
        <v>Nov</v>
      </c>
      <c r="D1038" s="30">
        <f>YEAR(Table2[[#This Row],[date]])</f>
        <v>2020</v>
      </c>
      <c r="E1038" s="30">
        <v>10673</v>
      </c>
      <c r="F1038" s="30">
        <v>2.3355555555555561</v>
      </c>
      <c r="G1038" s="30">
        <v>8.156520000000004</v>
      </c>
      <c r="H1038" s="30">
        <v>2.3355555555555561</v>
      </c>
      <c r="I1038" s="30">
        <v>1.648611111111111</v>
      </c>
      <c r="J1038" s="30">
        <v>7.8363000000000049</v>
      </c>
      <c r="K1038" s="30">
        <f>Table2[[#This Row],[km]]/Table2[[#This Row],[steps]]*1000*3.28084</f>
        <v>2.5072835263562272</v>
      </c>
      <c r="L1038" s="31">
        <f>IF(Table2[[#This Row],[km_walking]]&gt;3,Table2[[#This Row],[km_walking]]/Table2[[#This Row],[hours_walking]],"")</f>
        <v>4.7532737994945276</v>
      </c>
      <c r="M1038" s="30">
        <f t="shared" si="85"/>
        <v>1</v>
      </c>
      <c r="N1038" s="30">
        <f t="shared" si="81"/>
        <v>0</v>
      </c>
      <c r="O1038" s="30">
        <f t="shared" si="83"/>
        <v>0</v>
      </c>
      <c r="P1038" s="30">
        <f>IFERROR(IF(Table2[[#This Row],[break]]=0,0,P1037+1),1)</f>
        <v>0</v>
      </c>
      <c r="Q1038" s="30">
        <f t="shared" si="82"/>
        <v>0</v>
      </c>
      <c r="R1038" s="30" t="str">
        <f>TEXT(Table2[[#This Row],[date]],"dd-mmm-yyyy")</f>
        <v>02-Nov-2020</v>
      </c>
    </row>
    <row r="1039" spans="1:18" x14ac:dyDescent="0.25">
      <c r="A1039" s="27">
        <v>44138</v>
      </c>
      <c r="B1039" s="6" t="str">
        <f t="shared" si="84"/>
        <v>03 Tue</v>
      </c>
      <c r="C1039" s="6" t="str">
        <f>TEXT(Table2[[#This Row],[date]],"mmm")</f>
        <v>Nov</v>
      </c>
      <c r="D1039" s="30">
        <f>YEAR(Table2[[#This Row],[date]])</f>
        <v>2020</v>
      </c>
      <c r="E1039" s="30">
        <v>11231</v>
      </c>
      <c r="F1039" s="30">
        <v>3.3025000000000131</v>
      </c>
      <c r="G1039" s="30">
        <v>7.6574800000000014</v>
      </c>
      <c r="H1039" s="30">
        <v>3.3025000000000131</v>
      </c>
      <c r="I1039" s="30">
        <v>1.5038888888888879</v>
      </c>
      <c r="J1039" s="30">
        <v>6.3906200000000011</v>
      </c>
      <c r="K1039" s="30">
        <f>Table2[[#This Row],[km]]/Table2[[#This Row],[steps]]*1000*3.28084</f>
        <v>2.2369305211646338</v>
      </c>
      <c r="L1039" s="31">
        <f>IF(Table2[[#This Row],[km_walking]]&gt;3,Table2[[#This Row],[km_walking]]/Table2[[#This Row],[hours_walking]],"")</f>
        <v>4.2493963797561909</v>
      </c>
      <c r="M1039" s="30">
        <f t="shared" si="85"/>
        <v>1</v>
      </c>
      <c r="N1039" s="30">
        <f t="shared" si="81"/>
        <v>0</v>
      </c>
      <c r="O1039" s="30">
        <f t="shared" si="83"/>
        <v>0</v>
      </c>
      <c r="P1039" s="30">
        <f>IFERROR(IF(Table2[[#This Row],[break]]=0,0,P1038+1),1)</f>
        <v>0</v>
      </c>
      <c r="Q1039" s="30">
        <f t="shared" si="82"/>
        <v>0</v>
      </c>
      <c r="R1039" s="30" t="str">
        <f>TEXT(Table2[[#This Row],[date]],"dd-mmm-yyyy")</f>
        <v>03-Nov-2020</v>
      </c>
    </row>
    <row r="1040" spans="1:18" x14ac:dyDescent="0.25">
      <c r="A1040" s="27">
        <v>44139</v>
      </c>
      <c r="B1040" s="6" t="str">
        <f t="shared" si="84"/>
        <v>04 Wed</v>
      </c>
      <c r="C1040" s="6" t="str">
        <f>TEXT(Table2[[#This Row],[date]],"mmm")</f>
        <v>Nov</v>
      </c>
      <c r="D1040" s="30">
        <f>YEAR(Table2[[#This Row],[date]])</f>
        <v>2020</v>
      </c>
      <c r="E1040" s="30">
        <v>10437</v>
      </c>
      <c r="F1040" s="30">
        <v>2.1074999999999999</v>
      </c>
      <c r="G1040" s="30">
        <v>7.6236799999999993</v>
      </c>
      <c r="H1040" s="30">
        <v>2.1074999999999999</v>
      </c>
      <c r="I1040" s="30">
        <v>1.5449999999999999</v>
      </c>
      <c r="J1040" s="30">
        <v>7.0352999999999994</v>
      </c>
      <c r="K1040" s="30">
        <f>Table2[[#This Row],[km]]/Table2[[#This Row],[steps]]*1000*3.28084</f>
        <v>2.3964812006515279</v>
      </c>
      <c r="L1040" s="31">
        <f>IF(Table2[[#This Row],[km_walking]]&gt;3,Table2[[#This Row],[km_walking]]/Table2[[#This Row],[hours_walking]],"")</f>
        <v>4.5535922330097085</v>
      </c>
      <c r="M1040" s="30">
        <f t="shared" si="85"/>
        <v>1</v>
      </c>
      <c r="N1040" s="30">
        <f t="shared" si="81"/>
        <v>0</v>
      </c>
      <c r="O1040" s="30">
        <f t="shared" si="83"/>
        <v>0</v>
      </c>
      <c r="P1040" s="30">
        <f>IFERROR(IF(Table2[[#This Row],[break]]=0,0,P1039+1),1)</f>
        <v>0</v>
      </c>
      <c r="Q1040" s="30">
        <f t="shared" si="82"/>
        <v>0</v>
      </c>
      <c r="R1040" s="30" t="str">
        <f>TEXT(Table2[[#This Row],[date]],"dd-mmm-yyyy")</f>
        <v>04-Nov-2020</v>
      </c>
    </row>
    <row r="1041" spans="1:18" x14ac:dyDescent="0.25">
      <c r="A1041" s="27">
        <v>44140</v>
      </c>
      <c r="B1041" s="6" t="str">
        <f t="shared" si="84"/>
        <v>05 Thu</v>
      </c>
      <c r="C1041" s="6" t="str">
        <f>TEXT(Table2[[#This Row],[date]],"mmm")</f>
        <v>Nov</v>
      </c>
      <c r="D1041" s="30">
        <f>YEAR(Table2[[#This Row],[date]])</f>
        <v>2020</v>
      </c>
      <c r="E1041" s="30">
        <v>12274</v>
      </c>
      <c r="F1041" s="30">
        <v>2.9849999999999999</v>
      </c>
      <c r="G1041" s="30">
        <v>8.3671199999999981</v>
      </c>
      <c r="H1041" s="30">
        <v>2.9849999999999999</v>
      </c>
      <c r="I1041" s="30">
        <v>1.8272222222222221</v>
      </c>
      <c r="J1041" s="30">
        <v>7.1526199999999998</v>
      </c>
      <c r="K1041" s="30">
        <f>Table2[[#This Row],[km]]/Table2[[#This Row],[steps]]*1000*3.28084</f>
        <v>2.236531039661072</v>
      </c>
      <c r="L1041" s="31">
        <f>IF(Table2[[#This Row],[km_walking]]&gt;3,Table2[[#This Row],[km_walking]]/Table2[[#This Row],[hours_walking]],"")</f>
        <v>3.9144773487382185</v>
      </c>
      <c r="M1041" s="30">
        <f t="shared" si="85"/>
        <v>1</v>
      </c>
      <c r="N1041" s="30">
        <f t="shared" si="81"/>
        <v>0</v>
      </c>
      <c r="O1041" s="30">
        <f t="shared" si="83"/>
        <v>0</v>
      </c>
      <c r="P1041" s="30">
        <f>IFERROR(IF(Table2[[#This Row],[break]]=0,0,P1040+1),1)</f>
        <v>0</v>
      </c>
      <c r="Q1041" s="30">
        <f t="shared" si="82"/>
        <v>0</v>
      </c>
      <c r="R1041" s="30" t="str">
        <f>TEXT(Table2[[#This Row],[date]],"dd-mmm-yyyy")</f>
        <v>05-Nov-2020</v>
      </c>
    </row>
    <row r="1042" spans="1:18" x14ac:dyDescent="0.25">
      <c r="A1042" s="27">
        <v>44141</v>
      </c>
      <c r="B1042" s="6" t="str">
        <f t="shared" si="84"/>
        <v>06 Fri</v>
      </c>
      <c r="C1042" s="6" t="str">
        <f>TEXT(Table2[[#This Row],[date]],"mmm")</f>
        <v>Nov</v>
      </c>
      <c r="D1042" s="30">
        <f>YEAR(Table2[[#This Row],[date]])</f>
        <v>2020</v>
      </c>
      <c r="E1042" s="30">
        <v>10257</v>
      </c>
      <c r="F1042" s="30">
        <v>2.0091666666666659</v>
      </c>
      <c r="G1042" s="30">
        <v>7.0529800000000016</v>
      </c>
      <c r="H1042" s="30">
        <v>2.0091666666666659</v>
      </c>
      <c r="I1042" s="30">
        <v>1.600277777777777</v>
      </c>
      <c r="J1042" s="30">
        <v>6.8777100000000031</v>
      </c>
      <c r="K1042" s="30">
        <f>Table2[[#This Row],[km]]/Table2[[#This Row],[steps]]*1000*3.28084</f>
        <v>2.2559909235838944</v>
      </c>
      <c r="L1042" s="31">
        <f>IF(Table2[[#This Row],[km_walking]]&gt;3,Table2[[#This Row],[km_walking]]/Table2[[#This Row],[hours_walking]],"")</f>
        <v>4.2978226002430171</v>
      </c>
      <c r="M1042" s="30">
        <f t="shared" si="85"/>
        <v>1</v>
      </c>
      <c r="N1042" s="30">
        <f t="shared" si="81"/>
        <v>0</v>
      </c>
      <c r="O1042" s="30">
        <f t="shared" si="83"/>
        <v>0</v>
      </c>
      <c r="P1042" s="30">
        <f>IFERROR(IF(Table2[[#This Row],[break]]=0,0,P1041+1),1)</f>
        <v>0</v>
      </c>
      <c r="Q1042" s="30">
        <f t="shared" si="82"/>
        <v>0</v>
      </c>
      <c r="R1042" s="30" t="str">
        <f>TEXT(Table2[[#This Row],[date]],"dd-mmm-yyyy")</f>
        <v>06-Nov-2020</v>
      </c>
    </row>
    <row r="1043" spans="1:18" x14ac:dyDescent="0.25">
      <c r="A1043" s="27">
        <v>44142</v>
      </c>
      <c r="B1043" s="6" t="str">
        <f t="shared" si="84"/>
        <v>07 Sat</v>
      </c>
      <c r="C1043" s="6" t="str">
        <f>TEXT(Table2[[#This Row],[date]],"mmm")</f>
        <v>Nov</v>
      </c>
      <c r="D1043" s="30">
        <f>YEAR(Table2[[#This Row],[date]])</f>
        <v>2020</v>
      </c>
      <c r="E1043" s="30">
        <v>10088</v>
      </c>
      <c r="F1043" s="30">
        <v>1.901111111111111</v>
      </c>
      <c r="G1043" s="30">
        <v>7.9176099999999972</v>
      </c>
      <c r="H1043" s="30">
        <v>1.901111111111111</v>
      </c>
      <c r="I1043" s="30">
        <v>1.593333333333333</v>
      </c>
      <c r="J1043" s="30">
        <v>7.8068799999999969</v>
      </c>
      <c r="K1043" s="30">
        <f>Table2[[#This Row],[km]]/Table2[[#This Row],[steps]]*1000*3.28084</f>
        <v>2.574981323592386</v>
      </c>
      <c r="L1043" s="31">
        <f>IF(Table2[[#This Row],[km_walking]]&gt;3,Table2[[#This Row],[km_walking]]/Table2[[#This Row],[hours_walking]],"")</f>
        <v>4.8997154811715466</v>
      </c>
      <c r="M1043" s="30">
        <f t="shared" si="85"/>
        <v>1</v>
      </c>
      <c r="N1043" s="30">
        <f t="shared" si="81"/>
        <v>0</v>
      </c>
      <c r="O1043" s="30">
        <f t="shared" si="83"/>
        <v>0</v>
      </c>
      <c r="P1043" s="30">
        <f>IFERROR(IF(Table2[[#This Row],[break]]=0,0,P1042+1),1)</f>
        <v>0</v>
      </c>
      <c r="Q1043" s="30">
        <f t="shared" si="82"/>
        <v>0</v>
      </c>
      <c r="R1043" s="30" t="str">
        <f>TEXT(Table2[[#This Row],[date]],"dd-mmm-yyyy")</f>
        <v>07-Nov-2020</v>
      </c>
    </row>
    <row r="1044" spans="1:18" x14ac:dyDescent="0.25">
      <c r="A1044" s="27">
        <v>44143</v>
      </c>
      <c r="B1044" s="6" t="str">
        <f t="shared" si="84"/>
        <v>08 Sun</v>
      </c>
      <c r="C1044" s="6" t="str">
        <f>TEXT(Table2[[#This Row],[date]],"mmm")</f>
        <v>Nov</v>
      </c>
      <c r="D1044" s="30">
        <f>YEAR(Table2[[#This Row],[date]])</f>
        <v>2020</v>
      </c>
      <c r="E1044" s="30">
        <v>12220</v>
      </c>
      <c r="F1044" s="30">
        <v>2.9930555555555571</v>
      </c>
      <c r="G1044" s="30">
        <v>8.6781600000000001</v>
      </c>
      <c r="H1044" s="30">
        <v>2.9930555555555571</v>
      </c>
      <c r="I1044" s="30">
        <v>1.5905555555555559</v>
      </c>
      <c r="J1044" s="30">
        <v>6.8973500000000012</v>
      </c>
      <c r="K1044" s="30">
        <f>Table2[[#This Row],[km]]/Table2[[#This Row],[steps]]*1000*3.28084</f>
        <v>2.3299226231096566</v>
      </c>
      <c r="L1044" s="31">
        <f>IF(Table2[[#This Row],[km_walking]]&gt;3,Table2[[#This Row],[km_walking]]/Table2[[#This Row],[hours_walking]],"")</f>
        <v>4.3364407963674463</v>
      </c>
      <c r="M1044" s="30">
        <f t="shared" si="85"/>
        <v>1</v>
      </c>
      <c r="N1044" s="30">
        <f t="shared" si="81"/>
        <v>0</v>
      </c>
      <c r="O1044" s="30">
        <f t="shared" si="83"/>
        <v>0</v>
      </c>
      <c r="P1044" s="30">
        <f>IFERROR(IF(Table2[[#This Row],[break]]=0,0,P1043+1),1)</f>
        <v>0</v>
      </c>
      <c r="Q1044" s="30">
        <f t="shared" si="82"/>
        <v>0</v>
      </c>
      <c r="R1044" s="30" t="str">
        <f>TEXT(Table2[[#This Row],[date]],"dd-mmm-yyyy")</f>
        <v>08-Nov-2020</v>
      </c>
    </row>
    <row r="1045" spans="1:18" x14ac:dyDescent="0.25">
      <c r="A1045" s="27">
        <v>44144</v>
      </c>
      <c r="B1045" s="6" t="str">
        <f t="shared" si="84"/>
        <v>09 Mon</v>
      </c>
      <c r="C1045" s="6" t="str">
        <f>TEXT(Table2[[#This Row],[date]],"mmm")</f>
        <v>Nov</v>
      </c>
      <c r="D1045" s="30">
        <f>YEAR(Table2[[#This Row],[date]])</f>
        <v>2020</v>
      </c>
      <c r="E1045" s="30">
        <v>9737</v>
      </c>
      <c r="F1045" s="30">
        <v>2.1263888888888891</v>
      </c>
      <c r="G1045" s="30">
        <v>7.3823999999999996</v>
      </c>
      <c r="H1045" s="30">
        <v>2.1263888888888891</v>
      </c>
      <c r="I1045" s="30">
        <v>1.5024999999999999</v>
      </c>
      <c r="J1045" s="30">
        <v>6.8810199999999986</v>
      </c>
      <c r="K1045" s="30">
        <f>Table2[[#This Row],[km]]/Table2[[#This Row],[steps]]*1000*3.28084</f>
        <v>2.4874677227071995</v>
      </c>
      <c r="L1045" s="31">
        <f>IF(Table2[[#This Row],[km_walking]]&gt;3,Table2[[#This Row],[km_walking]]/Table2[[#This Row],[hours_walking]],"")</f>
        <v>4.5797138103161386</v>
      </c>
      <c r="M1045" s="30">
        <f t="shared" si="85"/>
        <v>0</v>
      </c>
      <c r="N1045" s="30">
        <f t="shared" si="81"/>
        <v>0</v>
      </c>
      <c r="O1045" s="30">
        <f t="shared" si="83"/>
        <v>0</v>
      </c>
      <c r="P1045" s="30">
        <f>IFERROR(IF(Table2[[#This Row],[break]]=0,0,P1044+1),1)</f>
        <v>0</v>
      </c>
      <c r="Q1045" s="30">
        <f t="shared" si="82"/>
        <v>0</v>
      </c>
      <c r="R1045" s="30" t="str">
        <f>TEXT(Table2[[#This Row],[date]],"dd-mmm-yyyy")</f>
        <v>09-Nov-2020</v>
      </c>
    </row>
    <row r="1046" spans="1:18" x14ac:dyDescent="0.25">
      <c r="A1046" s="27">
        <v>44145</v>
      </c>
      <c r="B1046" s="6" t="str">
        <f t="shared" si="84"/>
        <v>10 Tue</v>
      </c>
      <c r="C1046" s="6" t="str">
        <f>TEXT(Table2[[#This Row],[date]],"mmm")</f>
        <v>Nov</v>
      </c>
      <c r="D1046" s="30">
        <f>YEAR(Table2[[#This Row],[date]])</f>
        <v>2020</v>
      </c>
      <c r="E1046" s="30">
        <v>9353</v>
      </c>
      <c r="F1046" s="30">
        <v>2.4263888888889031</v>
      </c>
      <c r="G1046" s="30">
        <v>7.1600399999999986</v>
      </c>
      <c r="H1046" s="30">
        <v>2.4263888888889031</v>
      </c>
      <c r="I1046" s="30">
        <v>1.388333333333333</v>
      </c>
      <c r="J1046" s="30">
        <v>6.4586600000000001</v>
      </c>
      <c r="K1046" s="30">
        <f>Table2[[#This Row],[km]]/Table2[[#This Row],[steps]]*1000*3.28084</f>
        <v>2.5115947432481551</v>
      </c>
      <c r="L1046" s="31">
        <f>IF(Table2[[#This Row],[km_walking]]&gt;3,Table2[[#This Row],[km_walking]]/Table2[[#This Row],[hours_walking]],"")</f>
        <v>4.6520960384153671</v>
      </c>
      <c r="M1046" s="30">
        <f t="shared" si="85"/>
        <v>0</v>
      </c>
      <c r="N1046" s="30">
        <f t="shared" si="81"/>
        <v>0</v>
      </c>
      <c r="O1046" s="30">
        <f t="shared" si="83"/>
        <v>0</v>
      </c>
      <c r="P1046" s="30">
        <f>IFERROR(IF(Table2[[#This Row],[break]]=0,0,P1045+1),1)</f>
        <v>0</v>
      </c>
      <c r="Q1046" s="30">
        <f t="shared" si="82"/>
        <v>0</v>
      </c>
      <c r="R1046" s="30" t="str">
        <f>TEXT(Table2[[#This Row],[date]],"dd-mmm-yyyy")</f>
        <v>10-Nov-2020</v>
      </c>
    </row>
    <row r="1047" spans="1:18" x14ac:dyDescent="0.25">
      <c r="A1047" s="27">
        <v>44146</v>
      </c>
      <c r="B1047" s="6" t="str">
        <f t="shared" si="84"/>
        <v>11 Wed</v>
      </c>
      <c r="C1047" s="6" t="str">
        <f>TEXT(Table2[[#This Row],[date]],"mmm")</f>
        <v>Nov</v>
      </c>
      <c r="D1047" s="30">
        <f>YEAR(Table2[[#This Row],[date]])</f>
        <v>2020</v>
      </c>
      <c r="E1047" s="30">
        <v>12388</v>
      </c>
      <c r="F1047" s="30">
        <v>2.7849999999999988</v>
      </c>
      <c r="G1047" s="30">
        <v>9.7115100000000005</v>
      </c>
      <c r="H1047" s="30">
        <v>2.7849999999999988</v>
      </c>
      <c r="I1047" s="30">
        <v>1.7947222222222221</v>
      </c>
      <c r="J1047" s="30">
        <v>8.98705</v>
      </c>
      <c r="K1047" s="30">
        <f>Table2[[#This Row],[km]]/Table2[[#This Row],[steps]]*1000*3.28084</f>
        <v>2.571997939005489</v>
      </c>
      <c r="L1047" s="31">
        <f>IF(Table2[[#This Row],[km_walking]]&gt;3,Table2[[#This Row],[km_walking]]/Table2[[#This Row],[hours_walking]],"")</f>
        <v>5.0074880049527941</v>
      </c>
      <c r="M1047" s="30">
        <f t="shared" si="85"/>
        <v>1</v>
      </c>
      <c r="N1047" s="30">
        <f t="shared" si="81"/>
        <v>0</v>
      </c>
      <c r="O1047" s="30">
        <f t="shared" si="83"/>
        <v>0</v>
      </c>
      <c r="P1047" s="30">
        <f>IFERROR(IF(Table2[[#This Row],[break]]=0,0,P1046+1),1)</f>
        <v>0</v>
      </c>
      <c r="Q1047" s="30">
        <f t="shared" si="82"/>
        <v>1</v>
      </c>
      <c r="R1047" s="30" t="str">
        <f>TEXT(Table2[[#This Row],[date]],"dd-mmm-yyyy")</f>
        <v>11-Nov-2020</v>
      </c>
    </row>
    <row r="1048" spans="1:18" x14ac:dyDescent="0.25">
      <c r="A1048" s="27">
        <v>44147</v>
      </c>
      <c r="B1048" s="6" t="str">
        <f t="shared" si="84"/>
        <v>12 Thu</v>
      </c>
      <c r="C1048" s="6" t="str">
        <f>TEXT(Table2[[#This Row],[date]],"mmm")</f>
        <v>Nov</v>
      </c>
      <c r="D1048" s="30">
        <f>YEAR(Table2[[#This Row],[date]])</f>
        <v>2020</v>
      </c>
      <c r="E1048" s="30">
        <v>7761</v>
      </c>
      <c r="F1048" s="30">
        <v>1.386666666666666</v>
      </c>
      <c r="G1048" s="30">
        <v>6.1877099999999938</v>
      </c>
      <c r="H1048" s="30">
        <v>1.386666666666666</v>
      </c>
      <c r="I1048" s="30">
        <v>1.1625000000000001</v>
      </c>
      <c r="J1048" s="30">
        <v>5.930599999999993</v>
      </c>
      <c r="K1048" s="30">
        <f>Table2[[#This Row],[km]]/Table2[[#This Row],[steps]]*1000*3.28084</f>
        <v>2.6157565360649375</v>
      </c>
      <c r="L1048" s="31">
        <f>IF(Table2[[#This Row],[km_walking]]&gt;3,Table2[[#This Row],[km_walking]]/Table2[[#This Row],[hours_walking]],"")</f>
        <v>5.1015913978494556</v>
      </c>
      <c r="M1048" s="30">
        <f t="shared" si="85"/>
        <v>0</v>
      </c>
      <c r="N1048" s="30">
        <f t="shared" si="81"/>
        <v>0</v>
      </c>
      <c r="O1048" s="30">
        <f t="shared" si="83"/>
        <v>0</v>
      </c>
      <c r="P1048" s="30">
        <f>IFERROR(IF(Table2[[#This Row],[break]]=0,0,P1047+1),1)</f>
        <v>0</v>
      </c>
      <c r="Q1048" s="30">
        <f t="shared" si="82"/>
        <v>1</v>
      </c>
      <c r="R1048" s="30" t="str">
        <f>TEXT(Table2[[#This Row],[date]],"dd-mmm-yyyy")</f>
        <v>12-Nov-2020</v>
      </c>
    </row>
    <row r="1049" spans="1:18" x14ac:dyDescent="0.25">
      <c r="A1049" s="27">
        <v>44148</v>
      </c>
      <c r="B1049" s="6" t="str">
        <f t="shared" si="84"/>
        <v>13 Fri</v>
      </c>
      <c r="C1049" s="6" t="str">
        <f>TEXT(Table2[[#This Row],[date]],"mmm")</f>
        <v>Nov</v>
      </c>
      <c r="D1049" s="30">
        <f>YEAR(Table2[[#This Row],[date]])</f>
        <v>2020</v>
      </c>
      <c r="E1049" s="30">
        <v>11102</v>
      </c>
      <c r="F1049" s="30">
        <v>2.8619444444444442</v>
      </c>
      <c r="G1049" s="30">
        <v>7.8965099999999993</v>
      </c>
      <c r="H1049" s="30">
        <v>2.8611111111111112</v>
      </c>
      <c r="I1049" s="30">
        <v>1.621944444444444</v>
      </c>
      <c r="J1049" s="30">
        <v>6.84063</v>
      </c>
      <c r="K1049" s="30">
        <f>Table2[[#This Row],[km]]/Table2[[#This Row],[steps]]*1000*3.28084</f>
        <v>2.333560247558998</v>
      </c>
      <c r="L1049" s="31">
        <f>IF(Table2[[#This Row],[km_walking]]&gt;3,Table2[[#This Row],[km_walking]]/Table2[[#This Row],[hours_walking]],"")</f>
        <v>4.2175488953587958</v>
      </c>
      <c r="M1049" s="30">
        <f t="shared" si="85"/>
        <v>1</v>
      </c>
      <c r="N1049" s="30">
        <f t="shared" si="81"/>
        <v>0</v>
      </c>
      <c r="O1049" s="30">
        <f t="shared" si="83"/>
        <v>0</v>
      </c>
      <c r="P1049" s="30">
        <f>IFERROR(IF(Table2[[#This Row],[break]]=0,0,P1048+1),1)</f>
        <v>0</v>
      </c>
      <c r="Q1049" s="30">
        <f t="shared" si="82"/>
        <v>0</v>
      </c>
      <c r="R1049" s="30" t="str">
        <f>TEXT(Table2[[#This Row],[date]],"dd-mmm-yyyy")</f>
        <v>13-Nov-2020</v>
      </c>
    </row>
    <row r="1050" spans="1:18" x14ac:dyDescent="0.25">
      <c r="A1050" s="27">
        <v>44149</v>
      </c>
      <c r="B1050" s="6" t="str">
        <f t="shared" si="84"/>
        <v>14 Sat</v>
      </c>
      <c r="C1050" s="6" t="str">
        <f>TEXT(Table2[[#This Row],[date]],"mmm")</f>
        <v>Nov</v>
      </c>
      <c r="D1050" s="30">
        <f>YEAR(Table2[[#This Row],[date]])</f>
        <v>2020</v>
      </c>
      <c r="E1050" s="30">
        <v>10214</v>
      </c>
      <c r="F1050" s="30">
        <v>2.1588888888888889</v>
      </c>
      <c r="G1050" s="30">
        <v>7.4449800000000002</v>
      </c>
      <c r="H1050" s="30">
        <v>2.1588888888888889</v>
      </c>
      <c r="I1050" s="30">
        <v>1.475277777777777</v>
      </c>
      <c r="J1050" s="30">
        <v>6.6764600000000014</v>
      </c>
      <c r="K1050" s="30">
        <f>Table2[[#This Row],[km]]/Table2[[#This Row],[steps]]*1000*3.28084</f>
        <v>2.3914027984335227</v>
      </c>
      <c r="L1050" s="31">
        <f>IF(Table2[[#This Row],[km_walking]]&gt;3,Table2[[#This Row],[km_walking]]/Table2[[#This Row],[hours_walking]],"")</f>
        <v>4.5255612878930558</v>
      </c>
      <c r="M1050" s="30">
        <f t="shared" si="85"/>
        <v>1</v>
      </c>
      <c r="N1050" s="30">
        <f t="shared" si="81"/>
        <v>0</v>
      </c>
      <c r="O1050" s="30">
        <f t="shared" si="83"/>
        <v>0</v>
      </c>
      <c r="P1050" s="30">
        <f>IFERROR(IF(Table2[[#This Row],[break]]=0,0,P1049+1),1)</f>
        <v>0</v>
      </c>
      <c r="Q1050" s="30">
        <f t="shared" si="82"/>
        <v>0</v>
      </c>
      <c r="R1050" s="30" t="str">
        <f>TEXT(Table2[[#This Row],[date]],"dd-mmm-yyyy")</f>
        <v>14-Nov-2020</v>
      </c>
    </row>
    <row r="1051" spans="1:18" x14ac:dyDescent="0.25">
      <c r="A1051" s="27">
        <v>44150</v>
      </c>
      <c r="B1051" s="6" t="str">
        <f t="shared" si="84"/>
        <v>15 Sun</v>
      </c>
      <c r="C1051" s="6" t="str">
        <f>TEXT(Table2[[#This Row],[date]],"mmm")</f>
        <v>Nov</v>
      </c>
      <c r="D1051" s="30">
        <f>YEAR(Table2[[#This Row],[date]])</f>
        <v>2020</v>
      </c>
      <c r="E1051" s="30">
        <v>12105</v>
      </c>
      <c r="F1051" s="30">
        <v>2.5136111111111279</v>
      </c>
      <c r="G1051" s="30">
        <v>8.8658300000000096</v>
      </c>
      <c r="H1051" s="30">
        <v>2.5136111111111279</v>
      </c>
      <c r="I1051" s="30">
        <v>1.9197222222222221</v>
      </c>
      <c r="J1051" s="30">
        <v>8.4526800000000062</v>
      </c>
      <c r="K1051" s="30">
        <f>Table2[[#This Row],[km]]/Table2[[#This Row],[steps]]*1000*3.28084</f>
        <v>2.4029219080710478</v>
      </c>
      <c r="L1051" s="31">
        <f>IF(Table2[[#This Row],[km_walking]]&gt;3,Table2[[#This Row],[km_walking]]/Table2[[#This Row],[hours_walking]],"")</f>
        <v>4.4030745188829439</v>
      </c>
      <c r="M1051" s="30">
        <f t="shared" si="85"/>
        <v>1</v>
      </c>
      <c r="N1051" s="30">
        <f t="shared" si="81"/>
        <v>0</v>
      </c>
      <c r="O1051" s="30">
        <f t="shared" si="83"/>
        <v>0</v>
      </c>
      <c r="P1051" s="30">
        <f>IFERROR(IF(Table2[[#This Row],[break]]=0,0,P1050+1),1)</f>
        <v>0</v>
      </c>
      <c r="Q1051" s="30">
        <f t="shared" si="82"/>
        <v>0</v>
      </c>
      <c r="R1051" s="30" t="str">
        <f>TEXT(Table2[[#This Row],[date]],"dd-mmm-yyyy")</f>
        <v>15-Nov-2020</v>
      </c>
    </row>
    <row r="1052" spans="1:18" x14ac:dyDescent="0.25">
      <c r="A1052" s="27">
        <v>44151</v>
      </c>
      <c r="B1052" s="6" t="str">
        <f t="shared" si="84"/>
        <v>16 Mon</v>
      </c>
      <c r="C1052" s="6" t="str">
        <f>TEXT(Table2[[#This Row],[date]],"mmm")</f>
        <v>Nov</v>
      </c>
      <c r="D1052" s="30">
        <f>YEAR(Table2[[#This Row],[date]])</f>
        <v>2020</v>
      </c>
      <c r="E1052" s="30">
        <v>10352</v>
      </c>
      <c r="F1052" s="30">
        <v>2.424722222222222</v>
      </c>
      <c r="G1052" s="30">
        <v>6.7781699999999976</v>
      </c>
      <c r="H1052" s="30">
        <v>2.3997222222222221</v>
      </c>
      <c r="I1052" s="30">
        <v>1.508333333333334</v>
      </c>
      <c r="J1052" s="30">
        <v>6.1940400000000002</v>
      </c>
      <c r="K1052" s="30">
        <f>Table2[[#This Row],[km]]/Table2[[#This Row],[steps]]*1000*3.28084</f>
        <v>2.1481927417697055</v>
      </c>
      <c r="L1052" s="31">
        <f>IF(Table2[[#This Row],[km_walking]]&gt;3,Table2[[#This Row],[km_walking]]/Table2[[#This Row],[hours_walking]],"")</f>
        <v>4.1065458563535895</v>
      </c>
      <c r="M1052" s="30">
        <f t="shared" si="85"/>
        <v>1</v>
      </c>
      <c r="N1052" s="30">
        <f t="shared" si="81"/>
        <v>0</v>
      </c>
      <c r="O1052" s="30">
        <f t="shared" si="83"/>
        <v>0</v>
      </c>
      <c r="P1052" s="30">
        <f>IFERROR(IF(Table2[[#This Row],[break]]=0,0,P1051+1),1)</f>
        <v>0</v>
      </c>
      <c r="Q1052" s="30">
        <f t="shared" si="82"/>
        <v>0</v>
      </c>
      <c r="R1052" s="30" t="str">
        <f>TEXT(Table2[[#This Row],[date]],"dd-mmm-yyyy")</f>
        <v>16-Nov-2020</v>
      </c>
    </row>
    <row r="1053" spans="1:18" x14ac:dyDescent="0.25">
      <c r="A1053" s="27">
        <v>44152</v>
      </c>
      <c r="B1053" s="6" t="str">
        <f t="shared" si="84"/>
        <v>17 Tue</v>
      </c>
      <c r="C1053" s="6" t="str">
        <f>TEXT(Table2[[#This Row],[date]],"mmm")</f>
        <v>Nov</v>
      </c>
      <c r="D1053" s="30">
        <f>YEAR(Table2[[#This Row],[date]])</f>
        <v>2020</v>
      </c>
      <c r="E1053" s="30">
        <v>14532</v>
      </c>
      <c r="F1053" s="30">
        <v>3.7233333333333571</v>
      </c>
      <c r="G1053" s="30">
        <v>10.004689999999989</v>
      </c>
      <c r="H1053" s="30">
        <v>3.6858333333333571</v>
      </c>
      <c r="I1053" s="30">
        <v>2.0277777777777768</v>
      </c>
      <c r="J1053" s="30">
        <v>8.4254699999999954</v>
      </c>
      <c r="K1053" s="30">
        <f>Table2[[#This Row],[km]]/Table2[[#This Row],[steps]]*1000*3.28084</f>
        <v>2.2587246861822163</v>
      </c>
      <c r="L1053" s="31">
        <f>IF(Table2[[#This Row],[km_walking]]&gt;3,Table2[[#This Row],[km_walking]]/Table2[[#This Row],[hours_walking]],"")</f>
        <v>4.1550263013698627</v>
      </c>
      <c r="M1053" s="30">
        <f t="shared" si="85"/>
        <v>1</v>
      </c>
      <c r="N1053" s="30">
        <f t="shared" si="81"/>
        <v>0</v>
      </c>
      <c r="O1053" s="30">
        <f t="shared" si="83"/>
        <v>0</v>
      </c>
      <c r="P1053" s="30">
        <f>IFERROR(IF(Table2[[#This Row],[break]]=0,0,P1052+1),1)</f>
        <v>0</v>
      </c>
      <c r="Q1053" s="30">
        <f t="shared" si="82"/>
        <v>0</v>
      </c>
      <c r="R1053" s="30" t="str">
        <f>TEXT(Table2[[#This Row],[date]],"dd-mmm-yyyy")</f>
        <v>17-Nov-2020</v>
      </c>
    </row>
    <row r="1054" spans="1:18" x14ac:dyDescent="0.25">
      <c r="A1054" s="27">
        <v>44153</v>
      </c>
      <c r="B1054" s="6" t="str">
        <f t="shared" si="84"/>
        <v>18 Wed</v>
      </c>
      <c r="C1054" s="6" t="str">
        <f>TEXT(Table2[[#This Row],[date]],"mmm")</f>
        <v>Nov</v>
      </c>
      <c r="D1054" s="30">
        <f>YEAR(Table2[[#This Row],[date]])</f>
        <v>2020</v>
      </c>
      <c r="E1054" s="30">
        <v>12557</v>
      </c>
      <c r="F1054" s="30">
        <v>2.3080555555555562</v>
      </c>
      <c r="G1054" s="30">
        <v>9.5046000000000017</v>
      </c>
      <c r="H1054" s="30">
        <v>2.3080555555555562</v>
      </c>
      <c r="I1054" s="30">
        <v>1.973333333333334</v>
      </c>
      <c r="J1054" s="30">
        <v>9.3080600000000029</v>
      </c>
      <c r="K1054" s="30">
        <f>Table2[[#This Row],[km]]/Table2[[#This Row],[steps]]*1000*3.28084</f>
        <v>2.4833218017042289</v>
      </c>
      <c r="L1054" s="31">
        <f>IF(Table2[[#This Row],[km_walking]]&gt;3,Table2[[#This Row],[km_walking]]/Table2[[#This Row],[hours_walking]],"")</f>
        <v>4.7169222972972973</v>
      </c>
      <c r="M1054" s="30">
        <f t="shared" si="85"/>
        <v>1</v>
      </c>
      <c r="N1054" s="30">
        <f t="shared" si="81"/>
        <v>0</v>
      </c>
      <c r="O1054" s="30">
        <f t="shared" si="83"/>
        <v>0</v>
      </c>
      <c r="P1054" s="30">
        <f>IFERROR(IF(Table2[[#This Row],[break]]=0,0,P1053+1),1)</f>
        <v>0</v>
      </c>
      <c r="Q1054" s="30">
        <f t="shared" si="82"/>
        <v>0</v>
      </c>
      <c r="R1054" s="30" t="str">
        <f>TEXT(Table2[[#This Row],[date]],"dd-mmm-yyyy")</f>
        <v>18-Nov-2020</v>
      </c>
    </row>
    <row r="1055" spans="1:18" x14ac:dyDescent="0.25">
      <c r="A1055" s="27">
        <v>44154</v>
      </c>
      <c r="B1055" s="6" t="str">
        <f t="shared" si="84"/>
        <v>19 Thu</v>
      </c>
      <c r="C1055" s="6" t="str">
        <f>TEXT(Table2[[#This Row],[date]],"mmm")</f>
        <v>Nov</v>
      </c>
      <c r="D1055" s="30">
        <f>YEAR(Table2[[#This Row],[date]])</f>
        <v>2020</v>
      </c>
      <c r="E1055" s="30">
        <v>12421</v>
      </c>
      <c r="F1055" s="30">
        <v>2.5872222222222399</v>
      </c>
      <c r="G1055" s="30">
        <v>9.2756499999999882</v>
      </c>
      <c r="H1055" s="30">
        <v>2.5872222222222399</v>
      </c>
      <c r="I1055" s="30">
        <v>1.8738888888888889</v>
      </c>
      <c r="J1055" s="30">
        <v>8.780279999999987</v>
      </c>
      <c r="K1055" s="30">
        <f>Table2[[#This Row],[km]]/Table2[[#This Row],[steps]]*1000*3.28084</f>
        <v>2.4500381246276439</v>
      </c>
      <c r="L1055" s="31">
        <f>IF(Table2[[#This Row],[km_walking]]&gt;3,Table2[[#This Row],[km_walking]]/Table2[[#This Row],[hours_walking]],"")</f>
        <v>4.6855926474948051</v>
      </c>
      <c r="M1055" s="30">
        <f t="shared" si="85"/>
        <v>1</v>
      </c>
      <c r="N1055" s="30">
        <f t="shared" si="81"/>
        <v>0</v>
      </c>
      <c r="O1055" s="30">
        <f t="shared" si="83"/>
        <v>0</v>
      </c>
      <c r="P1055" s="30">
        <f>IFERROR(IF(Table2[[#This Row],[break]]=0,0,P1054+1),1)</f>
        <v>0</v>
      </c>
      <c r="Q1055" s="30">
        <f t="shared" si="82"/>
        <v>0</v>
      </c>
      <c r="R1055" s="30" t="str">
        <f>TEXT(Table2[[#This Row],[date]],"dd-mmm-yyyy")</f>
        <v>19-Nov-2020</v>
      </c>
    </row>
    <row r="1056" spans="1:18" x14ac:dyDescent="0.25">
      <c r="A1056" s="27">
        <v>44155</v>
      </c>
      <c r="B1056" s="6" t="str">
        <f t="shared" si="84"/>
        <v>20 Fri</v>
      </c>
      <c r="C1056" s="6" t="str">
        <f>TEXT(Table2[[#This Row],[date]],"mmm")</f>
        <v>Nov</v>
      </c>
      <c r="D1056" s="30">
        <f>YEAR(Table2[[#This Row],[date]])</f>
        <v>2020</v>
      </c>
      <c r="E1056" s="30">
        <v>10650</v>
      </c>
      <c r="F1056" s="30">
        <v>2.0938888888888889</v>
      </c>
      <c r="G1056" s="30">
        <v>7.725289999999994</v>
      </c>
      <c r="H1056" s="30">
        <v>2.0938888888888889</v>
      </c>
      <c r="I1056" s="30">
        <v>1.5925</v>
      </c>
      <c r="J1056" s="30">
        <v>7.2719399999999972</v>
      </c>
      <c r="K1056" s="30">
        <f>Table2[[#This Row],[km]]/Table2[[#This Row],[steps]]*1000*3.28084</f>
        <v>2.3798535627793407</v>
      </c>
      <c r="L1056" s="31">
        <f>IF(Table2[[#This Row],[km_walking]]&gt;3,Table2[[#This Row],[km_walking]]/Table2[[#This Row],[hours_walking]],"")</f>
        <v>4.5663673469387733</v>
      </c>
      <c r="M1056" s="30">
        <f t="shared" si="85"/>
        <v>1</v>
      </c>
      <c r="N1056" s="30">
        <f t="shared" si="81"/>
        <v>0</v>
      </c>
      <c r="O1056" s="30">
        <f t="shared" si="83"/>
        <v>0</v>
      </c>
      <c r="P1056" s="30">
        <f>IFERROR(IF(Table2[[#This Row],[break]]=0,0,P1055+1),1)</f>
        <v>0</v>
      </c>
      <c r="Q1056" s="30">
        <f t="shared" si="82"/>
        <v>0</v>
      </c>
      <c r="R1056" s="30" t="str">
        <f>TEXT(Table2[[#This Row],[date]],"dd-mmm-yyyy")</f>
        <v>20-Nov-2020</v>
      </c>
    </row>
    <row r="1057" spans="1:18" x14ac:dyDescent="0.25">
      <c r="A1057" s="27">
        <v>44156</v>
      </c>
      <c r="B1057" s="6" t="str">
        <f t="shared" si="84"/>
        <v>21 Sat</v>
      </c>
      <c r="C1057" s="6" t="str">
        <f>TEXT(Table2[[#This Row],[date]],"mmm")</f>
        <v>Nov</v>
      </c>
      <c r="D1057" s="30">
        <f>YEAR(Table2[[#This Row],[date]])</f>
        <v>2020</v>
      </c>
      <c r="E1057" s="30">
        <v>22417</v>
      </c>
      <c r="F1057" s="30">
        <v>3.9691666666667231</v>
      </c>
      <c r="G1057" s="30">
        <v>15.97609000000001</v>
      </c>
      <c r="H1057" s="30">
        <v>3.969166666666724</v>
      </c>
      <c r="I1057" s="30">
        <v>3.4555555555555939</v>
      </c>
      <c r="J1057" s="30">
        <v>15.523810000000021</v>
      </c>
      <c r="K1057" s="30">
        <f>Table2[[#This Row],[km]]/Table2[[#This Row],[steps]]*1000*3.28084</f>
        <v>2.3381806270062913</v>
      </c>
      <c r="L1057" s="31">
        <f>IF(Table2[[#This Row],[km_walking]]&gt;3,Table2[[#This Row],[km_walking]]/Table2[[#This Row],[hours_walking]],"")</f>
        <v>4.4924209003214992</v>
      </c>
      <c r="M1057" s="30">
        <f t="shared" si="85"/>
        <v>1</v>
      </c>
      <c r="N1057" s="30">
        <f t="shared" si="81"/>
        <v>1</v>
      </c>
      <c r="O1057" s="30">
        <f t="shared" si="83"/>
        <v>0</v>
      </c>
      <c r="P1057" s="30">
        <f>IFERROR(IF(Table2[[#This Row],[break]]=0,0,P1056+1),1)</f>
        <v>0</v>
      </c>
      <c r="Q1057" s="30">
        <f t="shared" si="82"/>
        <v>0</v>
      </c>
      <c r="R1057" s="30" t="str">
        <f>TEXT(Table2[[#This Row],[date]],"dd-mmm-yyyy")</f>
        <v>21-Nov-2020</v>
      </c>
    </row>
    <row r="1058" spans="1:18" x14ac:dyDescent="0.25">
      <c r="A1058" s="27">
        <v>44157</v>
      </c>
      <c r="B1058" s="6" t="str">
        <f t="shared" si="84"/>
        <v>22 Sun</v>
      </c>
      <c r="C1058" s="6" t="str">
        <f>TEXT(Table2[[#This Row],[date]],"mmm")</f>
        <v>Nov</v>
      </c>
      <c r="D1058" s="30">
        <f>YEAR(Table2[[#This Row],[date]])</f>
        <v>2020</v>
      </c>
      <c r="E1058" s="30">
        <v>10720</v>
      </c>
      <c r="F1058" s="30">
        <v>2.4936111111111212</v>
      </c>
      <c r="G1058" s="30">
        <v>7.1290899999999962</v>
      </c>
      <c r="H1058" s="30">
        <v>2.4936111111111212</v>
      </c>
      <c r="I1058" s="30">
        <v>1.4694444444444441</v>
      </c>
      <c r="J1058" s="30">
        <v>6.1925599999999958</v>
      </c>
      <c r="K1058" s="30">
        <f>Table2[[#This Row],[km]]/Table2[[#This Row],[steps]]*1000*3.28084</f>
        <v>2.181847354067163</v>
      </c>
      <c r="L1058" s="31">
        <f>IF(Table2[[#This Row],[km_walking]]&gt;3,Table2[[#This Row],[km_walking]]/Table2[[#This Row],[hours_walking]],"")</f>
        <v>4.214218525519847</v>
      </c>
      <c r="M1058" s="30">
        <f t="shared" si="85"/>
        <v>1</v>
      </c>
      <c r="N1058" s="30">
        <f t="shared" si="81"/>
        <v>0</v>
      </c>
      <c r="O1058" s="30">
        <f t="shared" si="83"/>
        <v>0</v>
      </c>
      <c r="P1058" s="30">
        <f>IFERROR(IF(Table2[[#This Row],[break]]=0,0,P1057+1),1)</f>
        <v>0</v>
      </c>
      <c r="Q1058" s="30">
        <f t="shared" si="82"/>
        <v>0</v>
      </c>
      <c r="R1058" s="30" t="str">
        <f>TEXT(Table2[[#This Row],[date]],"dd-mmm-yyyy")</f>
        <v>22-Nov-2020</v>
      </c>
    </row>
    <row r="1059" spans="1:18" x14ac:dyDescent="0.25">
      <c r="A1059" s="27">
        <v>44158</v>
      </c>
      <c r="B1059" s="6" t="str">
        <f t="shared" si="84"/>
        <v>23 Mon</v>
      </c>
      <c r="C1059" s="6" t="str">
        <f>TEXT(Table2[[#This Row],[date]],"mmm")</f>
        <v>Nov</v>
      </c>
      <c r="D1059" s="30">
        <f>YEAR(Table2[[#This Row],[date]])</f>
        <v>2020</v>
      </c>
      <c r="E1059" s="30">
        <v>10493</v>
      </c>
      <c r="F1059" s="30">
        <v>2.021944444444443</v>
      </c>
      <c r="G1059" s="30">
        <v>7.3880999999999881</v>
      </c>
      <c r="H1059" s="30">
        <v>2.021944444444443</v>
      </c>
      <c r="I1059" s="30">
        <v>1.643333333333332</v>
      </c>
      <c r="J1059" s="30">
        <v>7.0308599999999872</v>
      </c>
      <c r="K1059" s="30">
        <f>Table2[[#This Row],[km]]/Table2[[#This Row],[steps]]*1000*3.28084</f>
        <v>2.3100327841418049</v>
      </c>
      <c r="L1059" s="31">
        <f>IF(Table2[[#This Row],[km_walking]]&gt;3,Table2[[#This Row],[km_walking]]/Table2[[#This Row],[hours_walking]],"")</f>
        <v>4.2784137931034438</v>
      </c>
      <c r="M1059" s="30">
        <f t="shared" si="85"/>
        <v>1</v>
      </c>
      <c r="N1059" s="30">
        <f t="shared" si="81"/>
        <v>0</v>
      </c>
      <c r="O1059" s="30">
        <f t="shared" si="83"/>
        <v>0</v>
      </c>
      <c r="P1059" s="30">
        <f>IFERROR(IF(Table2[[#This Row],[break]]=0,0,P1058+1),1)</f>
        <v>0</v>
      </c>
      <c r="Q1059" s="30">
        <f t="shared" si="82"/>
        <v>0</v>
      </c>
      <c r="R1059" s="30" t="str">
        <f>TEXT(Table2[[#This Row],[date]],"dd-mmm-yyyy")</f>
        <v>23-Nov-2020</v>
      </c>
    </row>
    <row r="1060" spans="1:18" x14ac:dyDescent="0.25">
      <c r="A1060" s="27">
        <v>44159</v>
      </c>
      <c r="B1060" s="6" t="str">
        <f t="shared" si="84"/>
        <v>24 Tue</v>
      </c>
      <c r="C1060" s="6" t="str">
        <f>TEXT(Table2[[#This Row],[date]],"mmm")</f>
        <v>Nov</v>
      </c>
      <c r="D1060" s="30">
        <f>YEAR(Table2[[#This Row],[date]])</f>
        <v>2020</v>
      </c>
      <c r="E1060" s="30">
        <v>10917</v>
      </c>
      <c r="F1060" s="30">
        <v>2.5750000000000179</v>
      </c>
      <c r="G1060" s="30">
        <v>7.796619999999999</v>
      </c>
      <c r="H1060" s="30">
        <v>2.5750000000000179</v>
      </c>
      <c r="I1060" s="30">
        <v>1.527222222222222</v>
      </c>
      <c r="J1060" s="30">
        <v>7.0187099999999978</v>
      </c>
      <c r="K1060" s="30">
        <f>Table2[[#This Row],[km]]/Table2[[#This Row],[steps]]*1000*3.28084</f>
        <v>2.3430853495282586</v>
      </c>
      <c r="L1060" s="31">
        <f>IF(Table2[[#This Row],[km_walking]]&gt;3,Table2[[#This Row],[km_walking]]/Table2[[#This Row],[hours_walking]],"")</f>
        <v>4.5957359039650774</v>
      </c>
      <c r="M1060" s="30">
        <f t="shared" si="85"/>
        <v>1</v>
      </c>
      <c r="N1060" s="30">
        <f t="shared" si="81"/>
        <v>0</v>
      </c>
      <c r="O1060" s="30">
        <f t="shared" si="83"/>
        <v>0</v>
      </c>
      <c r="P1060" s="30">
        <f>IFERROR(IF(Table2[[#This Row],[break]]=0,0,P1059+1),1)</f>
        <v>0</v>
      </c>
      <c r="Q1060" s="30">
        <f t="shared" si="82"/>
        <v>0</v>
      </c>
      <c r="R1060" s="30" t="str">
        <f>TEXT(Table2[[#This Row],[date]],"dd-mmm-yyyy")</f>
        <v>24-Nov-2020</v>
      </c>
    </row>
    <row r="1061" spans="1:18" x14ac:dyDescent="0.25">
      <c r="A1061" s="27">
        <v>44160</v>
      </c>
      <c r="B1061" s="6" t="str">
        <f t="shared" si="84"/>
        <v>25 Wed</v>
      </c>
      <c r="C1061" s="6" t="str">
        <f>TEXT(Table2[[#This Row],[date]],"mmm")</f>
        <v>Nov</v>
      </c>
      <c r="D1061" s="30">
        <f>YEAR(Table2[[#This Row],[date]])</f>
        <v>2020</v>
      </c>
      <c r="E1061" s="30">
        <v>11595</v>
      </c>
      <c r="F1061" s="30">
        <v>2.277500000000011</v>
      </c>
      <c r="G1061" s="30">
        <v>9.0697000000000028</v>
      </c>
      <c r="H1061" s="30">
        <v>2.277500000000011</v>
      </c>
      <c r="I1061" s="30">
        <v>1.753333333333333</v>
      </c>
      <c r="J1061" s="30">
        <v>8.6214600000000026</v>
      </c>
      <c r="K1061" s="30">
        <f>Table2[[#This Row],[km]]/Table2[[#This Row],[steps]]*1000*3.28084</f>
        <v>2.5662987967227262</v>
      </c>
      <c r="L1061" s="31">
        <f>IF(Table2[[#This Row],[km_walking]]&gt;3,Table2[[#This Row],[km_walking]]/Table2[[#This Row],[hours_walking]],"")</f>
        <v>4.9171825095057056</v>
      </c>
      <c r="M1061" s="30">
        <f t="shared" si="85"/>
        <v>1</v>
      </c>
      <c r="N1061" s="30">
        <f t="shared" si="81"/>
        <v>0</v>
      </c>
      <c r="O1061" s="30">
        <f t="shared" si="83"/>
        <v>0</v>
      </c>
      <c r="P1061" s="30">
        <f>IFERROR(IF(Table2[[#This Row],[break]]=0,0,P1060+1),1)</f>
        <v>0</v>
      </c>
      <c r="Q1061" s="30">
        <f t="shared" si="82"/>
        <v>0</v>
      </c>
      <c r="R1061" s="30" t="str">
        <f>TEXT(Table2[[#This Row],[date]],"dd-mmm-yyyy")</f>
        <v>25-Nov-2020</v>
      </c>
    </row>
    <row r="1062" spans="1:18" x14ac:dyDescent="0.25">
      <c r="A1062" s="27">
        <v>44161</v>
      </c>
      <c r="B1062" s="6" t="str">
        <f t="shared" si="84"/>
        <v>26 Thu</v>
      </c>
      <c r="C1062" s="6" t="str">
        <f>TEXT(Table2[[#This Row],[date]],"mmm")</f>
        <v>Nov</v>
      </c>
      <c r="D1062" s="30">
        <f>YEAR(Table2[[#This Row],[date]])</f>
        <v>2020</v>
      </c>
      <c r="E1062" s="30">
        <v>11176</v>
      </c>
      <c r="F1062" s="30">
        <v>2.6138888888889209</v>
      </c>
      <c r="G1062" s="30">
        <v>8.2660400000000021</v>
      </c>
      <c r="H1062" s="30">
        <v>2.6138888888889209</v>
      </c>
      <c r="I1062" s="30">
        <v>1.6111111111111109</v>
      </c>
      <c r="J1062" s="30">
        <v>7.5211800000000029</v>
      </c>
      <c r="K1062" s="30">
        <f>Table2[[#This Row],[km]]/Table2[[#This Row],[steps]]*1000*3.28084</f>
        <v>2.4265886429491776</v>
      </c>
      <c r="L1062" s="31">
        <f>IF(Table2[[#This Row],[km_walking]]&gt;3,Table2[[#This Row],[km_walking]]/Table2[[#This Row],[hours_walking]],"")</f>
        <v>4.6683186206896572</v>
      </c>
      <c r="M1062" s="30">
        <f t="shared" si="85"/>
        <v>1</v>
      </c>
      <c r="N1062" s="30">
        <f t="shared" si="81"/>
        <v>0</v>
      </c>
      <c r="O1062" s="30">
        <f t="shared" si="83"/>
        <v>0</v>
      </c>
      <c r="P1062" s="30">
        <f>IFERROR(IF(Table2[[#This Row],[break]]=0,0,P1061+1),1)</f>
        <v>0</v>
      </c>
      <c r="Q1062" s="30">
        <f t="shared" si="82"/>
        <v>0</v>
      </c>
      <c r="R1062" s="30" t="str">
        <f>TEXT(Table2[[#This Row],[date]],"dd-mmm-yyyy")</f>
        <v>26-Nov-2020</v>
      </c>
    </row>
    <row r="1063" spans="1:18" x14ac:dyDescent="0.25">
      <c r="A1063" s="27">
        <v>44162</v>
      </c>
      <c r="B1063" s="6" t="str">
        <f t="shared" si="84"/>
        <v>27 Fri</v>
      </c>
      <c r="C1063" s="6" t="str">
        <f>TEXT(Table2[[#This Row],[date]],"mmm")</f>
        <v>Nov</v>
      </c>
      <c r="D1063" s="30">
        <f>YEAR(Table2[[#This Row],[date]])</f>
        <v>2020</v>
      </c>
      <c r="E1063" s="30">
        <v>11276</v>
      </c>
      <c r="F1063" s="30">
        <v>2.1094444444444451</v>
      </c>
      <c r="G1063" s="30">
        <v>8.8834999999999997</v>
      </c>
      <c r="H1063" s="30">
        <v>2.1094444444444451</v>
      </c>
      <c r="I1063" s="30">
        <v>1.787222222222222</v>
      </c>
      <c r="J1063" s="30">
        <v>8.5760199999999998</v>
      </c>
      <c r="K1063" s="30">
        <f>Table2[[#This Row],[km]]/Table2[[#This Row],[steps]]*1000*3.28084</f>
        <v>2.5847234959205387</v>
      </c>
      <c r="L1063" s="31">
        <f>IF(Table2[[#This Row],[km_walking]]&gt;3,Table2[[#This Row],[km_walking]]/Table2[[#This Row],[hours_walking]],"")</f>
        <v>4.7985191171899286</v>
      </c>
      <c r="M1063" s="30">
        <f t="shared" si="85"/>
        <v>1</v>
      </c>
      <c r="N1063" s="30">
        <f t="shared" si="81"/>
        <v>0</v>
      </c>
      <c r="O1063" s="30">
        <f t="shared" si="83"/>
        <v>0</v>
      </c>
      <c r="P1063" s="30">
        <f>IFERROR(IF(Table2[[#This Row],[break]]=0,0,P1062+1),1)</f>
        <v>0</v>
      </c>
      <c r="Q1063" s="30">
        <f t="shared" si="82"/>
        <v>0</v>
      </c>
      <c r="R1063" s="30" t="str">
        <f>TEXT(Table2[[#This Row],[date]],"dd-mmm-yyyy")</f>
        <v>27-Nov-2020</v>
      </c>
    </row>
    <row r="1064" spans="1:18" x14ac:dyDescent="0.25">
      <c r="A1064" s="27">
        <v>44163</v>
      </c>
      <c r="B1064" s="6" t="str">
        <f t="shared" si="84"/>
        <v>28 Sat</v>
      </c>
      <c r="C1064" s="6" t="str">
        <f>TEXT(Table2[[#This Row],[date]],"mmm")</f>
        <v>Nov</v>
      </c>
      <c r="D1064" s="30">
        <f>YEAR(Table2[[#This Row],[date]])</f>
        <v>2020</v>
      </c>
      <c r="E1064" s="30">
        <v>13369</v>
      </c>
      <c r="F1064" s="30">
        <v>2.6222222222222409</v>
      </c>
      <c r="G1064" s="30">
        <v>10.329650000000001</v>
      </c>
      <c r="H1064" s="30">
        <v>2.6222222222222409</v>
      </c>
      <c r="I1064" s="30">
        <v>2.0405555555555548</v>
      </c>
      <c r="J1064" s="30">
        <v>9.8526699999999963</v>
      </c>
      <c r="K1064" s="30">
        <f>Table2[[#This Row],[km]]/Table2[[#This Row],[steps]]*1000*3.28084</f>
        <v>2.5349636402124318</v>
      </c>
      <c r="L1064" s="31">
        <f>IF(Table2[[#This Row],[km_walking]]&gt;3,Table2[[#This Row],[km_walking]]/Table2[[#This Row],[hours_walking]],"")</f>
        <v>4.8284252654505853</v>
      </c>
      <c r="M1064" s="30">
        <f t="shared" si="85"/>
        <v>1</v>
      </c>
      <c r="N1064" s="30">
        <f t="shared" si="81"/>
        <v>0</v>
      </c>
      <c r="O1064" s="30">
        <f t="shared" si="83"/>
        <v>0</v>
      </c>
      <c r="P1064" s="30">
        <f>IFERROR(IF(Table2[[#This Row],[break]]=0,0,P1063+1),1)</f>
        <v>0</v>
      </c>
      <c r="Q1064" s="30">
        <f t="shared" si="82"/>
        <v>0</v>
      </c>
      <c r="R1064" s="30" t="str">
        <f>TEXT(Table2[[#This Row],[date]],"dd-mmm-yyyy")</f>
        <v>28-Nov-2020</v>
      </c>
    </row>
    <row r="1065" spans="1:18" x14ac:dyDescent="0.25">
      <c r="A1065" s="27">
        <v>44164</v>
      </c>
      <c r="B1065" s="6" t="str">
        <f t="shared" si="84"/>
        <v>29 Sun</v>
      </c>
      <c r="C1065" s="6" t="str">
        <f>TEXT(Table2[[#This Row],[date]],"mmm")</f>
        <v>Nov</v>
      </c>
      <c r="D1065" s="30">
        <f>YEAR(Table2[[#This Row],[date]])</f>
        <v>2020</v>
      </c>
      <c r="E1065" s="30">
        <v>11987</v>
      </c>
      <c r="F1065" s="30">
        <v>2.6833333333333709</v>
      </c>
      <c r="G1065" s="30">
        <v>9.028619999999993</v>
      </c>
      <c r="H1065" s="30">
        <v>2.6833333333333709</v>
      </c>
      <c r="I1065" s="30">
        <v>1.8469444444444441</v>
      </c>
      <c r="J1065" s="30">
        <v>8.5663299999999953</v>
      </c>
      <c r="K1065" s="30">
        <f>Table2[[#This Row],[km]]/Table2[[#This Row],[steps]]*1000*3.28084</f>
        <v>2.4711318629181593</v>
      </c>
      <c r="L1065" s="31">
        <f>IF(Table2[[#This Row],[km_walking]]&gt;3,Table2[[#This Row],[km_walking]]/Table2[[#This Row],[hours_walking]],"")</f>
        <v>4.6381091893517805</v>
      </c>
      <c r="M1065" s="30">
        <f t="shared" si="85"/>
        <v>1</v>
      </c>
      <c r="N1065" s="30">
        <f t="shared" si="81"/>
        <v>0</v>
      </c>
      <c r="O1065" s="30">
        <f t="shared" si="83"/>
        <v>0</v>
      </c>
      <c r="P1065" s="30">
        <f>IFERROR(IF(Table2[[#This Row],[break]]=0,0,P1064+1),1)</f>
        <v>0</v>
      </c>
      <c r="Q1065" s="30">
        <f t="shared" si="82"/>
        <v>0</v>
      </c>
      <c r="R1065" s="30" t="str">
        <f>TEXT(Table2[[#This Row],[date]],"dd-mmm-yyyy")</f>
        <v>29-Nov-2020</v>
      </c>
    </row>
    <row r="1066" spans="1:18" x14ac:dyDescent="0.25">
      <c r="A1066" s="27">
        <v>44165</v>
      </c>
      <c r="B1066" s="6" t="str">
        <f t="shared" si="84"/>
        <v>30 Mon</v>
      </c>
      <c r="C1066" s="6" t="str">
        <f>TEXT(Table2[[#This Row],[date]],"mmm")</f>
        <v>Nov</v>
      </c>
      <c r="D1066" s="30">
        <f>YEAR(Table2[[#This Row],[date]])</f>
        <v>2020</v>
      </c>
      <c r="E1066" s="30">
        <v>9957</v>
      </c>
      <c r="F1066" s="30">
        <v>1.7880555555555551</v>
      </c>
      <c r="G1066" s="30">
        <v>7.8088399999999947</v>
      </c>
      <c r="H1066" s="30">
        <v>1.7880555555555551</v>
      </c>
      <c r="I1066" s="30">
        <v>1.5344444444444441</v>
      </c>
      <c r="J1066" s="30">
        <v>7.6670399999999956</v>
      </c>
      <c r="K1066" s="30">
        <f>Table2[[#This Row],[km]]/Table2[[#This Row],[steps]]*1000*3.28084</f>
        <v>2.573019446178566</v>
      </c>
      <c r="L1066" s="31">
        <f>IF(Table2[[#This Row],[km_walking]]&gt;3,Table2[[#This Row],[km_walking]]/Table2[[#This Row],[hours_walking]],"")</f>
        <v>4.9966227371469936</v>
      </c>
      <c r="M1066" s="30">
        <f t="shared" si="85"/>
        <v>0</v>
      </c>
      <c r="N1066" s="30">
        <f t="shared" si="81"/>
        <v>0</v>
      </c>
      <c r="O1066" s="30">
        <f t="shared" si="83"/>
        <v>0</v>
      </c>
      <c r="P1066" s="30">
        <f>IFERROR(IF(Table2[[#This Row],[break]]=0,0,P1065+1),1)</f>
        <v>0</v>
      </c>
      <c r="Q1066" s="30">
        <f t="shared" si="82"/>
        <v>0</v>
      </c>
      <c r="R1066" s="30" t="str">
        <f>TEXT(Table2[[#This Row],[date]],"dd-mmm-yyyy")</f>
        <v>30-Nov-2020</v>
      </c>
    </row>
    <row r="1067" spans="1:18" x14ac:dyDescent="0.25">
      <c r="A1067" s="27">
        <v>44166</v>
      </c>
      <c r="B1067" s="6" t="str">
        <f t="shared" si="84"/>
        <v>01 Tue</v>
      </c>
      <c r="C1067" s="6" t="str">
        <f>TEXT(Table2[[#This Row],[date]],"mmm")</f>
        <v>Dec</v>
      </c>
      <c r="D1067" s="30">
        <f>YEAR(Table2[[#This Row],[date]])</f>
        <v>2020</v>
      </c>
      <c r="E1067" s="30">
        <v>8479</v>
      </c>
      <c r="F1067" s="30">
        <v>1.8049999999999999</v>
      </c>
      <c r="G1067" s="30">
        <v>6.544589999999995</v>
      </c>
      <c r="H1067" s="30">
        <v>1.8049999999999999</v>
      </c>
      <c r="I1067" s="30">
        <v>1.2991666666666659</v>
      </c>
      <c r="J1067" s="30">
        <v>6.2026499999999949</v>
      </c>
      <c r="K1067" s="30">
        <f>Table2[[#This Row],[km]]/Table2[[#This Row],[steps]]*1000*3.28084</f>
        <v>2.5323449293076994</v>
      </c>
      <c r="L1067" s="31">
        <f>IF(Table2[[#This Row],[km_walking]]&gt;3,Table2[[#This Row],[km_walking]]/Table2[[#This Row],[hours_walking]],"")</f>
        <v>4.7743296985246939</v>
      </c>
      <c r="M1067" s="30">
        <f t="shared" si="85"/>
        <v>0</v>
      </c>
      <c r="N1067" s="30">
        <f t="shared" si="81"/>
        <v>0</v>
      </c>
      <c r="O1067" s="30">
        <f t="shared" si="83"/>
        <v>0</v>
      </c>
      <c r="P1067" s="30">
        <f>IFERROR(IF(Table2[[#This Row],[break]]=0,0,P1066+1),1)</f>
        <v>0</v>
      </c>
      <c r="Q1067" s="30">
        <f t="shared" si="82"/>
        <v>0</v>
      </c>
      <c r="R1067" s="30" t="str">
        <f>TEXT(Table2[[#This Row],[date]],"dd-mmm-yyyy")</f>
        <v>01-Dec-2020</v>
      </c>
    </row>
    <row r="1068" spans="1:18" x14ac:dyDescent="0.25">
      <c r="A1068" s="27">
        <v>44167</v>
      </c>
      <c r="B1068" s="6" t="str">
        <f t="shared" si="84"/>
        <v>02 Wed</v>
      </c>
      <c r="C1068" s="6" t="str">
        <f>TEXT(Table2[[#This Row],[date]],"mmm")</f>
        <v>Dec</v>
      </c>
      <c r="D1068" s="30">
        <f>YEAR(Table2[[#This Row],[date]])</f>
        <v>2020</v>
      </c>
      <c r="E1068" s="30">
        <v>14725</v>
      </c>
      <c r="F1068" s="30">
        <v>2.968333333333359</v>
      </c>
      <c r="G1068" s="30">
        <v>11.59616999999999</v>
      </c>
      <c r="H1068" s="30">
        <v>2.968333333333359</v>
      </c>
      <c r="I1068" s="30">
        <v>2.310555555555573</v>
      </c>
      <c r="J1068" s="30">
        <v>11.232919999999989</v>
      </c>
      <c r="K1068" s="30">
        <f>Table2[[#This Row],[km]]/Table2[[#This Row],[steps]]*1000*3.28084</f>
        <v>2.58371330273684</v>
      </c>
      <c r="L1068" s="31">
        <f>IF(Table2[[#This Row],[km_walking]]&gt;3,Table2[[#This Row],[km_walking]]/Table2[[#This Row],[hours_walking]],"")</f>
        <v>4.8615667227698554</v>
      </c>
      <c r="M1068" s="30">
        <f t="shared" si="85"/>
        <v>1</v>
      </c>
      <c r="N1068" s="30">
        <f t="shared" si="81"/>
        <v>0</v>
      </c>
      <c r="O1068" s="30">
        <f t="shared" si="83"/>
        <v>0</v>
      </c>
      <c r="P1068" s="30">
        <f>IFERROR(IF(Table2[[#This Row],[break]]=0,0,P1067+1),1)</f>
        <v>0</v>
      </c>
      <c r="Q1068" s="30">
        <f t="shared" si="82"/>
        <v>0</v>
      </c>
      <c r="R1068" s="30" t="str">
        <f>TEXT(Table2[[#This Row],[date]],"dd-mmm-yyyy")</f>
        <v>02-Dec-2020</v>
      </c>
    </row>
    <row r="1069" spans="1:18" x14ac:dyDescent="0.25">
      <c r="A1069" s="27">
        <v>44168</v>
      </c>
      <c r="B1069" s="6" t="str">
        <f t="shared" si="84"/>
        <v>03 Thu</v>
      </c>
      <c r="C1069" s="6" t="str">
        <f>TEXT(Table2[[#This Row],[date]],"mmm")</f>
        <v>Dec</v>
      </c>
      <c r="D1069" s="30">
        <f>YEAR(Table2[[#This Row],[date]])</f>
        <v>2020</v>
      </c>
      <c r="E1069" s="30">
        <v>8331</v>
      </c>
      <c r="F1069" s="30">
        <v>2.7519444444444541</v>
      </c>
      <c r="G1069" s="30">
        <v>6.4833699999999999</v>
      </c>
      <c r="H1069" s="30">
        <v>2.7519444444444541</v>
      </c>
      <c r="I1069" s="30">
        <v>1.0475000000000001</v>
      </c>
      <c r="J1069" s="30">
        <v>5.1394000000000011</v>
      </c>
      <c r="K1069" s="30">
        <f>Table2[[#This Row],[km]]/Table2[[#This Row],[steps]]*1000*3.28084</f>
        <v>2.5532228580962668</v>
      </c>
      <c r="L1069" s="31">
        <f>IF(Table2[[#This Row],[km_walking]]&gt;3,Table2[[#This Row],[km_walking]]/Table2[[#This Row],[hours_walking]],"")</f>
        <v>4.9063484486873516</v>
      </c>
      <c r="M1069" s="30">
        <f t="shared" si="85"/>
        <v>0</v>
      </c>
      <c r="N1069" s="30">
        <f t="shared" si="81"/>
        <v>0</v>
      </c>
      <c r="O1069" s="30">
        <f t="shared" si="83"/>
        <v>0</v>
      </c>
      <c r="P1069" s="30">
        <f>IFERROR(IF(Table2[[#This Row],[break]]=0,0,P1068+1),1)</f>
        <v>0</v>
      </c>
      <c r="Q1069" s="30">
        <f t="shared" si="82"/>
        <v>0</v>
      </c>
      <c r="R1069" s="30" t="str">
        <f>TEXT(Table2[[#This Row],[date]],"dd-mmm-yyyy")</f>
        <v>03-Dec-2020</v>
      </c>
    </row>
    <row r="1070" spans="1:18" x14ac:dyDescent="0.25">
      <c r="A1070" s="27">
        <v>44169</v>
      </c>
      <c r="B1070" s="6" t="str">
        <f t="shared" si="84"/>
        <v>04 Fri</v>
      </c>
      <c r="C1070" s="6" t="str">
        <f>TEXT(Table2[[#This Row],[date]],"mmm")</f>
        <v>Dec</v>
      </c>
      <c r="D1070" s="30">
        <f>YEAR(Table2[[#This Row],[date]])</f>
        <v>2020</v>
      </c>
      <c r="E1070" s="30">
        <v>11237</v>
      </c>
      <c r="F1070" s="30">
        <v>2.1999999999999988</v>
      </c>
      <c r="G1070" s="30">
        <v>9.0006199999999996</v>
      </c>
      <c r="H1070" s="30">
        <v>2.1999999999999988</v>
      </c>
      <c r="I1070" s="30">
        <v>1.813333333333333</v>
      </c>
      <c r="J1070" s="30">
        <v>8.8006199999999968</v>
      </c>
      <c r="K1070" s="30">
        <f>Table2[[#This Row],[km]]/Table2[[#This Row],[steps]]*1000*3.28084</f>
        <v>2.6278894830292781</v>
      </c>
      <c r="L1070" s="31">
        <f>IF(Table2[[#This Row],[km_walking]]&gt;3,Table2[[#This Row],[km_walking]]/Table2[[#This Row],[hours_walking]],"")</f>
        <v>4.8532830882352931</v>
      </c>
      <c r="M1070" s="30">
        <f t="shared" si="85"/>
        <v>1</v>
      </c>
      <c r="N1070" s="30">
        <f t="shared" si="81"/>
        <v>0</v>
      </c>
      <c r="O1070" s="30">
        <f t="shared" si="83"/>
        <v>0</v>
      </c>
      <c r="P1070" s="30">
        <f>IFERROR(IF(Table2[[#This Row],[break]]=0,0,P1069+1),1)</f>
        <v>0</v>
      </c>
      <c r="Q1070" s="30">
        <f t="shared" si="82"/>
        <v>0</v>
      </c>
      <c r="R1070" s="30" t="str">
        <f>TEXT(Table2[[#This Row],[date]],"dd-mmm-yyyy")</f>
        <v>04-Dec-2020</v>
      </c>
    </row>
    <row r="1071" spans="1:18" x14ac:dyDescent="0.25">
      <c r="A1071" s="27">
        <v>44170</v>
      </c>
      <c r="B1071" s="6" t="str">
        <f t="shared" si="84"/>
        <v>05 Sat</v>
      </c>
      <c r="C1071" s="6" t="str">
        <f>TEXT(Table2[[#This Row],[date]],"mmm")</f>
        <v>Dec</v>
      </c>
      <c r="D1071" s="30">
        <f>YEAR(Table2[[#This Row],[date]])</f>
        <v>2020</v>
      </c>
      <c r="E1071" s="30">
        <v>13298</v>
      </c>
      <c r="F1071" s="30">
        <v>3.2352777777777839</v>
      </c>
      <c r="G1071" s="30">
        <v>10.24396</v>
      </c>
      <c r="H1071" s="30">
        <v>3.2352777777777839</v>
      </c>
      <c r="I1071" s="30">
        <v>1.8663888888888891</v>
      </c>
      <c r="J1071" s="30">
        <v>9.0446299999999997</v>
      </c>
      <c r="K1071" s="30">
        <f>Table2[[#This Row],[km]]/Table2[[#This Row],[steps]]*1000*3.28084</f>
        <v>2.5273570255978339</v>
      </c>
      <c r="L1071" s="31">
        <f>IF(Table2[[#This Row],[km_walking]]&gt;3,Table2[[#This Row],[km_walking]]/Table2[[#This Row],[hours_walking]],"")</f>
        <v>4.8460586396785228</v>
      </c>
      <c r="M1071" s="30">
        <f t="shared" si="85"/>
        <v>1</v>
      </c>
      <c r="N1071" s="30">
        <f t="shared" si="81"/>
        <v>0</v>
      </c>
      <c r="O1071" s="30">
        <f t="shared" si="83"/>
        <v>0</v>
      </c>
      <c r="P1071" s="30">
        <f>IFERROR(IF(Table2[[#This Row],[break]]=0,0,P1070+1),1)</f>
        <v>0</v>
      </c>
      <c r="Q1071" s="30">
        <f t="shared" si="82"/>
        <v>0</v>
      </c>
      <c r="R1071" s="30" t="str">
        <f>TEXT(Table2[[#This Row],[date]],"dd-mmm-yyyy")</f>
        <v>05-Dec-2020</v>
      </c>
    </row>
    <row r="1072" spans="1:18" x14ac:dyDescent="0.25">
      <c r="A1072" s="27">
        <v>44171</v>
      </c>
      <c r="B1072" s="6" t="str">
        <f t="shared" si="84"/>
        <v>06 Sun</v>
      </c>
      <c r="C1072" s="6" t="str">
        <f>TEXT(Table2[[#This Row],[date]],"mmm")</f>
        <v>Dec</v>
      </c>
      <c r="D1072" s="30">
        <f>YEAR(Table2[[#This Row],[date]])</f>
        <v>2020</v>
      </c>
      <c r="E1072" s="30">
        <v>3316</v>
      </c>
      <c r="F1072" s="30">
        <v>2.181111111111111</v>
      </c>
      <c r="G1072" s="30">
        <v>2.1516299999999999</v>
      </c>
      <c r="H1072" s="30">
        <v>2.181111111111111</v>
      </c>
      <c r="I1072" s="30">
        <v>2.222222222222223E-2</v>
      </c>
      <c r="J1072" s="30">
        <v>8.9409999999999989E-2</v>
      </c>
      <c r="K1072" s="30">
        <f>Table2[[#This Row],[km]]/Table2[[#This Row],[steps]]*1000*3.28084</f>
        <v>2.1288159738238841</v>
      </c>
      <c r="L1072" s="31" t="str">
        <f>IF(Table2[[#This Row],[km_walking]]&gt;3,Table2[[#This Row],[km_walking]]/Table2[[#This Row],[hours_walking]],"")</f>
        <v/>
      </c>
      <c r="M1072" s="30">
        <f t="shared" si="85"/>
        <v>0</v>
      </c>
      <c r="N1072" s="30">
        <f t="shared" si="81"/>
        <v>0</v>
      </c>
      <c r="O1072" s="30">
        <f t="shared" si="83"/>
        <v>0</v>
      </c>
      <c r="P1072" s="30">
        <f>IFERROR(IF(Table2[[#This Row],[break]]=0,0,P1071+1),1)</f>
        <v>0</v>
      </c>
      <c r="Q1072" s="30">
        <f t="shared" si="82"/>
        <v>0</v>
      </c>
      <c r="R1072" s="30" t="str">
        <f>TEXT(Table2[[#This Row],[date]],"dd-mmm-yyyy")</f>
        <v>06-Dec-2020</v>
      </c>
    </row>
    <row r="1073" spans="1:18" x14ac:dyDescent="0.25">
      <c r="A1073" s="27">
        <v>44172</v>
      </c>
      <c r="B1073" s="6" t="str">
        <f t="shared" si="84"/>
        <v>07 Mon</v>
      </c>
      <c r="C1073" s="6" t="str">
        <f>TEXT(Table2[[#This Row],[date]],"mmm")</f>
        <v>Dec</v>
      </c>
      <c r="D1073" s="30">
        <f>YEAR(Table2[[#This Row],[date]])</f>
        <v>2020</v>
      </c>
      <c r="E1073" s="30">
        <v>9211</v>
      </c>
      <c r="F1073" s="30">
        <v>2.1577777777777838</v>
      </c>
      <c r="G1073" s="30">
        <v>6.5911500000000078</v>
      </c>
      <c r="H1073" s="30">
        <v>2.1577777777777838</v>
      </c>
      <c r="I1073" s="30">
        <v>1.3377777777777771</v>
      </c>
      <c r="J1073" s="30">
        <v>5.6604000000000054</v>
      </c>
      <c r="K1073" s="30">
        <f>Table2[[#This Row],[km]]/Table2[[#This Row],[steps]]*1000*3.28084</f>
        <v>2.3476830491803304</v>
      </c>
      <c r="L1073" s="31">
        <f>IF(Table2[[#This Row],[km_walking]]&gt;3,Table2[[#This Row],[km_walking]]/Table2[[#This Row],[hours_walking]],"")</f>
        <v>4.2311960132890425</v>
      </c>
      <c r="M1073" s="30">
        <f t="shared" si="85"/>
        <v>0</v>
      </c>
      <c r="N1073" s="30">
        <f t="shared" si="81"/>
        <v>0</v>
      </c>
      <c r="O1073" s="30">
        <f t="shared" si="83"/>
        <v>0</v>
      </c>
      <c r="P1073" s="30">
        <f>IFERROR(IF(Table2[[#This Row],[break]]=0,0,P1072+1),1)</f>
        <v>0</v>
      </c>
      <c r="Q1073" s="30">
        <f t="shared" si="82"/>
        <v>0</v>
      </c>
      <c r="R1073" s="30" t="str">
        <f>TEXT(Table2[[#This Row],[date]],"dd-mmm-yyyy")</f>
        <v>07-Dec-2020</v>
      </c>
    </row>
    <row r="1074" spans="1:18" x14ac:dyDescent="0.25">
      <c r="A1074" s="27">
        <v>44173</v>
      </c>
      <c r="B1074" s="6" t="str">
        <f t="shared" si="84"/>
        <v>08 Tue</v>
      </c>
      <c r="C1074" s="6" t="str">
        <f>TEXT(Table2[[#This Row],[date]],"mmm")</f>
        <v>Dec</v>
      </c>
      <c r="D1074" s="30">
        <f>YEAR(Table2[[#This Row],[date]])</f>
        <v>2020</v>
      </c>
      <c r="E1074" s="30">
        <v>14130</v>
      </c>
      <c r="F1074" s="30">
        <v>3.220000000000002</v>
      </c>
      <c r="G1074" s="30">
        <v>10.594620000000001</v>
      </c>
      <c r="H1074" s="30">
        <v>3.220000000000002</v>
      </c>
      <c r="I1074" s="30">
        <v>2.2433333333333358</v>
      </c>
      <c r="J1074" s="30">
        <v>9.7673900000000042</v>
      </c>
      <c r="K1074" s="30">
        <f>Table2[[#This Row],[km]]/Table2[[#This Row],[steps]]*1000*3.28084</f>
        <v>2.4599612937579622</v>
      </c>
      <c r="L1074" s="31">
        <f>IF(Table2[[#This Row],[km_walking]]&gt;3,Table2[[#This Row],[km_walking]]/Table2[[#This Row],[hours_walking]],"")</f>
        <v>4.353962852897471</v>
      </c>
      <c r="M1074" s="30">
        <f t="shared" si="85"/>
        <v>1</v>
      </c>
      <c r="N1074" s="30">
        <f t="shared" si="81"/>
        <v>0</v>
      </c>
      <c r="O1074" s="30">
        <f t="shared" si="83"/>
        <v>0</v>
      </c>
      <c r="P1074" s="30">
        <f>IFERROR(IF(Table2[[#This Row],[break]]=0,0,P1073+1),1)</f>
        <v>0</v>
      </c>
      <c r="Q1074" s="30">
        <f t="shared" si="82"/>
        <v>0</v>
      </c>
      <c r="R1074" s="30" t="str">
        <f>TEXT(Table2[[#This Row],[date]],"dd-mmm-yyyy")</f>
        <v>08-Dec-2020</v>
      </c>
    </row>
    <row r="1075" spans="1:18" x14ac:dyDescent="0.25">
      <c r="A1075" s="27">
        <v>44174</v>
      </c>
      <c r="B1075" s="6" t="str">
        <f t="shared" si="84"/>
        <v>09 Wed</v>
      </c>
      <c r="C1075" s="6" t="str">
        <f>TEXT(Table2[[#This Row],[date]],"mmm")</f>
        <v>Dec</v>
      </c>
      <c r="D1075" s="30">
        <f>YEAR(Table2[[#This Row],[date]])</f>
        <v>2020</v>
      </c>
      <c r="E1075" s="30">
        <v>9512</v>
      </c>
      <c r="F1075" s="30">
        <v>2.2322222222222239</v>
      </c>
      <c r="G1075" s="30">
        <v>7.1857300000000022</v>
      </c>
      <c r="H1075" s="30">
        <v>2.2322222222222239</v>
      </c>
      <c r="I1075" s="30">
        <v>1.4269444444444439</v>
      </c>
      <c r="J1075" s="30">
        <v>6.5851900000000034</v>
      </c>
      <c r="K1075" s="30">
        <f>Table2[[#This Row],[km]]/Table2[[#This Row],[steps]]*1000*3.28084</f>
        <v>2.4784724992851146</v>
      </c>
      <c r="L1075" s="31">
        <f>IF(Table2[[#This Row],[km_walking]]&gt;3,Table2[[#This Row],[km_walking]]/Table2[[#This Row],[hours_walking]],"")</f>
        <v>4.614888845629749</v>
      </c>
      <c r="M1075" s="30">
        <f t="shared" si="85"/>
        <v>0</v>
      </c>
      <c r="N1075" s="30">
        <f t="shared" si="81"/>
        <v>0</v>
      </c>
      <c r="O1075" s="30">
        <f t="shared" si="83"/>
        <v>0</v>
      </c>
      <c r="P1075" s="30">
        <f>IFERROR(IF(Table2[[#This Row],[break]]=0,0,P1074+1),1)</f>
        <v>0</v>
      </c>
      <c r="Q1075" s="30">
        <f t="shared" si="82"/>
        <v>0</v>
      </c>
      <c r="R1075" s="30" t="str">
        <f>TEXT(Table2[[#This Row],[date]],"dd-mmm-yyyy")</f>
        <v>09-Dec-2020</v>
      </c>
    </row>
    <row r="1076" spans="1:18" x14ac:dyDescent="0.25">
      <c r="A1076" s="27">
        <v>44175</v>
      </c>
      <c r="B1076" s="6" t="str">
        <f t="shared" si="84"/>
        <v>10 Thu</v>
      </c>
      <c r="C1076" s="6" t="str">
        <f>TEXT(Table2[[#This Row],[date]],"mmm")</f>
        <v>Dec</v>
      </c>
      <c r="D1076" s="30">
        <f>YEAR(Table2[[#This Row],[date]])</f>
        <v>2020</v>
      </c>
      <c r="E1076" s="30">
        <v>10093</v>
      </c>
      <c r="F1076" s="30">
        <v>2.5127777777777842</v>
      </c>
      <c r="G1076" s="30">
        <v>7.7291499999999997</v>
      </c>
      <c r="H1076" s="30">
        <v>2.5127777777777842</v>
      </c>
      <c r="I1076" s="30">
        <v>1.556944444444444</v>
      </c>
      <c r="J1076" s="30">
        <v>7.0648799999999987</v>
      </c>
      <c r="K1076" s="30">
        <f>Table2[[#This Row],[km]]/Table2[[#This Row],[steps]]*1000*3.28084</f>
        <v>2.5124447127712277</v>
      </c>
      <c r="L1076" s="31">
        <f>IF(Table2[[#This Row],[km_walking]]&gt;3,Table2[[#This Row],[km_walking]]/Table2[[#This Row],[hours_walking]],"")</f>
        <v>4.5376570918822487</v>
      </c>
      <c r="M1076" s="30">
        <f t="shared" si="85"/>
        <v>1</v>
      </c>
      <c r="N1076" s="30">
        <f t="shared" si="81"/>
        <v>0</v>
      </c>
      <c r="O1076" s="30">
        <f t="shared" si="83"/>
        <v>0</v>
      </c>
      <c r="P1076" s="30">
        <f>IFERROR(IF(Table2[[#This Row],[break]]=0,0,P1075+1),1)</f>
        <v>0</v>
      </c>
      <c r="Q1076" s="30">
        <f t="shared" si="82"/>
        <v>0</v>
      </c>
      <c r="R1076" s="30" t="str">
        <f>TEXT(Table2[[#This Row],[date]],"dd-mmm-yyyy")</f>
        <v>10-Dec-2020</v>
      </c>
    </row>
    <row r="1077" spans="1:18" x14ac:dyDescent="0.25">
      <c r="A1077" s="27">
        <v>44176</v>
      </c>
      <c r="B1077" s="6" t="str">
        <f t="shared" si="84"/>
        <v>11 Fri</v>
      </c>
      <c r="C1077" s="6" t="str">
        <f>TEXT(Table2[[#This Row],[date]],"mmm")</f>
        <v>Dec</v>
      </c>
      <c r="D1077" s="30">
        <f>YEAR(Table2[[#This Row],[date]])</f>
        <v>2020</v>
      </c>
      <c r="E1077" s="30">
        <v>12278</v>
      </c>
      <c r="F1077" s="30">
        <v>2.5213888888889069</v>
      </c>
      <c r="G1077" s="30">
        <v>9.2880300000000027</v>
      </c>
      <c r="H1077" s="30">
        <v>2.5213888888889069</v>
      </c>
      <c r="I1077" s="30">
        <v>1.8211111111111109</v>
      </c>
      <c r="J1077" s="30">
        <v>8.8231100000000051</v>
      </c>
      <c r="K1077" s="30">
        <f>Table2[[#This Row],[km]]/Table2[[#This Row],[steps]]*1000*3.28084</f>
        <v>2.4818814420263893</v>
      </c>
      <c r="L1077" s="31">
        <f>IF(Table2[[#This Row],[km_walking]]&gt;3,Table2[[#This Row],[km_walking]]/Table2[[#This Row],[hours_walking]],"")</f>
        <v>4.8449048200122062</v>
      </c>
      <c r="M1077" s="30">
        <f t="shared" si="85"/>
        <v>1</v>
      </c>
      <c r="N1077" s="30">
        <f t="shared" si="81"/>
        <v>0</v>
      </c>
      <c r="O1077" s="30">
        <f t="shared" si="83"/>
        <v>0</v>
      </c>
      <c r="P1077" s="30">
        <f>IFERROR(IF(Table2[[#This Row],[break]]=0,0,P1076+1),1)</f>
        <v>0</v>
      </c>
      <c r="Q1077" s="30">
        <f t="shared" si="82"/>
        <v>0</v>
      </c>
      <c r="R1077" s="30" t="str">
        <f>TEXT(Table2[[#This Row],[date]],"dd-mmm-yyyy")</f>
        <v>11-Dec-2020</v>
      </c>
    </row>
    <row r="1078" spans="1:18" x14ac:dyDescent="0.25">
      <c r="A1078" s="27">
        <v>44177</v>
      </c>
      <c r="B1078" s="6" t="str">
        <f t="shared" si="84"/>
        <v>12 Sat</v>
      </c>
      <c r="C1078" s="6" t="str">
        <f>TEXT(Table2[[#This Row],[date]],"mmm")</f>
        <v>Dec</v>
      </c>
      <c r="D1078" s="30">
        <f>YEAR(Table2[[#This Row],[date]])</f>
        <v>2020</v>
      </c>
      <c r="E1078" s="30">
        <v>12559</v>
      </c>
      <c r="F1078" s="30">
        <v>2.4416666666666669</v>
      </c>
      <c r="G1078" s="30">
        <v>9.3957700000000024</v>
      </c>
      <c r="H1078" s="30">
        <v>2.4416666666666669</v>
      </c>
      <c r="I1078" s="30">
        <v>2.0411111111111109</v>
      </c>
      <c r="J1078" s="30">
        <v>9.0590899999999994</v>
      </c>
      <c r="K1078" s="30">
        <f>Table2[[#This Row],[km]]/Table2[[#This Row],[steps]]*1000*3.28084</f>
        <v>2.4544962215781516</v>
      </c>
      <c r="L1078" s="31">
        <f>IF(Table2[[#This Row],[km_walking]]&gt;3,Table2[[#This Row],[km_walking]]/Table2[[#This Row],[hours_walking]],"")</f>
        <v>4.4383130103429504</v>
      </c>
      <c r="M1078" s="30">
        <f t="shared" si="85"/>
        <v>1</v>
      </c>
      <c r="N1078" s="30">
        <f t="shared" si="81"/>
        <v>0</v>
      </c>
      <c r="O1078" s="30">
        <f t="shared" si="83"/>
        <v>0</v>
      </c>
      <c r="P1078" s="30">
        <f>IFERROR(IF(Table2[[#This Row],[break]]=0,0,P1077+1),1)</f>
        <v>0</v>
      </c>
      <c r="Q1078" s="30">
        <f t="shared" si="82"/>
        <v>0</v>
      </c>
      <c r="R1078" s="30" t="str">
        <f>TEXT(Table2[[#This Row],[date]],"dd-mmm-yyyy")</f>
        <v>12-Dec-2020</v>
      </c>
    </row>
    <row r="1079" spans="1:18" x14ac:dyDescent="0.25">
      <c r="A1079" s="27">
        <v>44178</v>
      </c>
      <c r="B1079" s="6" t="str">
        <f t="shared" si="84"/>
        <v>13 Sun</v>
      </c>
      <c r="C1079" s="6" t="str">
        <f>TEXT(Table2[[#This Row],[date]],"mmm")</f>
        <v>Dec</v>
      </c>
      <c r="D1079" s="30">
        <f>YEAR(Table2[[#This Row],[date]])</f>
        <v>2020</v>
      </c>
      <c r="E1079" s="30">
        <v>17786</v>
      </c>
      <c r="F1079" s="30">
        <v>4.722222222222296</v>
      </c>
      <c r="G1079" s="30">
        <v>13.59111</v>
      </c>
      <c r="H1079" s="30">
        <v>4.7466666666667408</v>
      </c>
      <c r="I1079" s="30">
        <v>2.701111111111159</v>
      </c>
      <c r="J1079" s="30">
        <v>12.45563000000001</v>
      </c>
      <c r="K1079" s="30">
        <f>Table2[[#This Row],[km]]/Table2[[#This Row],[steps]]*1000*3.28084</f>
        <v>2.5070424678061398</v>
      </c>
      <c r="L1079" s="31">
        <f>IF(Table2[[#This Row],[km_walking]]&gt;3,Table2[[#This Row],[km_walking]]/Table2[[#This Row],[hours_walking]],"")</f>
        <v>4.6112986425338587</v>
      </c>
      <c r="M1079" s="30">
        <f t="shared" si="85"/>
        <v>1</v>
      </c>
      <c r="N1079" s="30">
        <f t="shared" si="81"/>
        <v>0</v>
      </c>
      <c r="O1079" s="30">
        <f t="shared" si="83"/>
        <v>0</v>
      </c>
      <c r="P1079" s="30">
        <f>IFERROR(IF(Table2[[#This Row],[break]]=0,0,P1078+1),1)</f>
        <v>0</v>
      </c>
      <c r="Q1079" s="30">
        <f t="shared" si="82"/>
        <v>0</v>
      </c>
      <c r="R1079" s="30" t="str">
        <f>TEXT(Table2[[#This Row],[date]],"dd-mmm-yyyy")</f>
        <v>13-Dec-2020</v>
      </c>
    </row>
    <row r="1080" spans="1:18" x14ac:dyDescent="0.25">
      <c r="A1080" s="27">
        <v>44179</v>
      </c>
      <c r="B1080" s="6" t="str">
        <f t="shared" si="84"/>
        <v>14 Mon</v>
      </c>
      <c r="C1080" s="6" t="str">
        <f>TEXT(Table2[[#This Row],[date]],"mmm")</f>
        <v>Dec</v>
      </c>
      <c r="D1080" s="30">
        <f>YEAR(Table2[[#This Row],[date]])</f>
        <v>2020</v>
      </c>
      <c r="E1080" s="30">
        <v>10066</v>
      </c>
      <c r="F1080" s="30">
        <v>2.3780555555555871</v>
      </c>
      <c r="G1080" s="30">
        <v>8.006639999999992</v>
      </c>
      <c r="H1080" s="30">
        <v>2.3780555555555871</v>
      </c>
      <c r="I1080" s="30">
        <v>1.5155555555555551</v>
      </c>
      <c r="J1080" s="30">
        <v>7.6621799999999958</v>
      </c>
      <c r="K1080" s="30">
        <f>Table2[[#This Row],[km]]/Table2[[#This Row],[steps]]*1000*3.28084</f>
        <v>2.6096269399562857</v>
      </c>
      <c r="L1080" s="31">
        <f>IF(Table2[[#This Row],[km_walking]]&gt;3,Table2[[#This Row],[km_walking]]/Table2[[#This Row],[hours_walking]],"")</f>
        <v>5.0556906158357755</v>
      </c>
      <c r="M1080" s="30">
        <f t="shared" si="85"/>
        <v>1</v>
      </c>
      <c r="N1080" s="30">
        <f t="shared" si="81"/>
        <v>0</v>
      </c>
      <c r="O1080" s="30">
        <f t="shared" si="83"/>
        <v>0</v>
      </c>
      <c r="P1080" s="30">
        <f>IFERROR(IF(Table2[[#This Row],[break]]=0,0,P1079+1),1)</f>
        <v>0</v>
      </c>
      <c r="Q1080" s="30">
        <f t="shared" si="82"/>
        <v>1</v>
      </c>
      <c r="R1080" s="30" t="str">
        <f>TEXT(Table2[[#This Row],[date]],"dd-mmm-yyyy")</f>
        <v>14-Dec-2020</v>
      </c>
    </row>
    <row r="1081" spans="1:18" x14ac:dyDescent="0.25">
      <c r="A1081" s="27">
        <v>44180</v>
      </c>
      <c r="B1081" s="6" t="str">
        <f t="shared" si="84"/>
        <v>15 Tue</v>
      </c>
      <c r="C1081" s="6" t="str">
        <f>TEXT(Table2[[#This Row],[date]],"mmm")</f>
        <v>Dec</v>
      </c>
      <c r="D1081" s="30">
        <f>YEAR(Table2[[#This Row],[date]])</f>
        <v>2020</v>
      </c>
      <c r="E1081" s="30">
        <v>14465</v>
      </c>
      <c r="F1081" s="30">
        <v>2.8913888888888879</v>
      </c>
      <c r="G1081" s="30">
        <v>11.171709999999999</v>
      </c>
      <c r="H1081" s="30">
        <v>2.8913888888888879</v>
      </c>
      <c r="I1081" s="30">
        <v>2.1580555555555549</v>
      </c>
      <c r="J1081" s="30">
        <v>10.40957</v>
      </c>
      <c r="K1081" s="30">
        <f>Table2[[#This Row],[km]]/Table2[[#This Row],[steps]]*1000*3.28084</f>
        <v>2.5338813022053226</v>
      </c>
      <c r="L1081" s="31">
        <f>IF(Table2[[#This Row],[km_walking]]&gt;3,Table2[[#This Row],[km_walking]]/Table2[[#This Row],[hours_walking]],"")</f>
        <v>4.8235875917106465</v>
      </c>
      <c r="M1081" s="30">
        <f t="shared" si="85"/>
        <v>1</v>
      </c>
      <c r="N1081" s="30">
        <f t="shared" si="81"/>
        <v>0</v>
      </c>
      <c r="O1081" s="30">
        <f t="shared" si="83"/>
        <v>0</v>
      </c>
      <c r="P1081" s="30">
        <f>IFERROR(IF(Table2[[#This Row],[break]]=0,0,P1080+1),1)</f>
        <v>0</v>
      </c>
      <c r="Q1081" s="30">
        <f t="shared" si="82"/>
        <v>0</v>
      </c>
      <c r="R1081" s="30" t="str">
        <f>TEXT(Table2[[#This Row],[date]],"dd-mmm-yyyy")</f>
        <v>15-Dec-2020</v>
      </c>
    </row>
    <row r="1082" spans="1:18" x14ac:dyDescent="0.25">
      <c r="A1082" s="27">
        <v>44181</v>
      </c>
      <c r="B1082" s="6" t="str">
        <f t="shared" si="84"/>
        <v>16 Wed</v>
      </c>
      <c r="C1082" s="6" t="str">
        <f>TEXT(Table2[[#This Row],[date]],"mmm")</f>
        <v>Dec</v>
      </c>
      <c r="D1082" s="30">
        <f>YEAR(Table2[[#This Row],[date]])</f>
        <v>2020</v>
      </c>
      <c r="E1082" s="30">
        <v>748</v>
      </c>
      <c r="F1082" s="30">
        <v>0.75249999999999995</v>
      </c>
      <c r="G1082" s="30">
        <v>0.47839999999999999</v>
      </c>
      <c r="H1082" s="30">
        <v>0.58694444444444438</v>
      </c>
      <c r="I1082" s="30">
        <v>1.361111111111111E-2</v>
      </c>
      <c r="J1082" s="30">
        <v>5.2589999999999998E-2</v>
      </c>
      <c r="K1082" s="30">
        <f>Table2[[#This Row],[km]]/Table2[[#This Row],[steps]]*1000*3.28084</f>
        <v>2.0983340320855612</v>
      </c>
      <c r="L1082" s="31" t="str">
        <f>IF(Table2[[#This Row],[km_walking]]&gt;3,Table2[[#This Row],[km_walking]]/Table2[[#This Row],[hours_walking]],"")</f>
        <v/>
      </c>
      <c r="M1082" s="30">
        <f t="shared" si="85"/>
        <v>0</v>
      </c>
      <c r="N1082" s="30">
        <f t="shared" si="81"/>
        <v>0</v>
      </c>
      <c r="O1082" s="30">
        <f t="shared" si="83"/>
        <v>1</v>
      </c>
      <c r="P1082" s="30">
        <f>IFERROR(IF(Table2[[#This Row],[break]]=0,0,P1081+1),1)</f>
        <v>1</v>
      </c>
      <c r="Q1082" s="30">
        <f t="shared" si="82"/>
        <v>0</v>
      </c>
      <c r="R1082" s="30" t="str">
        <f>TEXT(Table2[[#This Row],[date]],"dd-mmm-yyyy")</f>
        <v>16-Dec-2020</v>
      </c>
    </row>
    <row r="1083" spans="1:18" x14ac:dyDescent="0.25">
      <c r="A1083" s="27">
        <v>44182</v>
      </c>
      <c r="B1083" s="6" t="str">
        <f t="shared" si="84"/>
        <v>17 Thu</v>
      </c>
      <c r="C1083" s="6" t="str">
        <f>TEXT(Table2[[#This Row],[date]],"mmm")</f>
        <v>Dec</v>
      </c>
      <c r="D1083" s="30">
        <f>YEAR(Table2[[#This Row],[date]])</f>
        <v>2020</v>
      </c>
      <c r="E1083" s="30">
        <v>11586</v>
      </c>
      <c r="F1083" s="30">
        <v>2.188333333333337</v>
      </c>
      <c r="G1083" s="30">
        <v>8.9404099999999911</v>
      </c>
      <c r="H1083" s="30">
        <v>2.188333333333337</v>
      </c>
      <c r="I1083" s="30">
        <v>1.8577777777777771</v>
      </c>
      <c r="J1083" s="30">
        <v>8.6937799999999896</v>
      </c>
      <c r="K1083" s="30">
        <f>Table2[[#This Row],[km]]/Table2[[#This Row],[steps]]*1000*3.28084</f>
        <v>2.5316808859312943</v>
      </c>
      <c r="L1083" s="31">
        <f>IF(Table2[[#This Row],[km_walking]]&gt;3,Table2[[#This Row],[km_walking]]/Table2[[#This Row],[hours_walking]],"")</f>
        <v>4.6796662679425802</v>
      </c>
      <c r="M1083" s="30">
        <f t="shared" si="85"/>
        <v>1</v>
      </c>
      <c r="N1083" s="30">
        <f t="shared" si="81"/>
        <v>0</v>
      </c>
      <c r="O1083" s="30">
        <f t="shared" si="83"/>
        <v>0</v>
      </c>
      <c r="P1083" s="30">
        <f>IFERROR(IF(Table2[[#This Row],[break]]=0,0,P1082+1),1)</f>
        <v>0</v>
      </c>
      <c r="Q1083" s="30">
        <f t="shared" si="82"/>
        <v>0</v>
      </c>
      <c r="R1083" s="30" t="str">
        <f>TEXT(Table2[[#This Row],[date]],"dd-mmm-yyyy")</f>
        <v>17-Dec-2020</v>
      </c>
    </row>
    <row r="1084" spans="1:18" x14ac:dyDescent="0.25">
      <c r="A1084" s="27">
        <v>44183</v>
      </c>
      <c r="B1084" s="6" t="str">
        <f t="shared" si="84"/>
        <v>18 Fri</v>
      </c>
      <c r="C1084" s="6" t="str">
        <f>TEXT(Table2[[#This Row],[date]],"mmm")</f>
        <v>Dec</v>
      </c>
      <c r="D1084" s="30">
        <f>YEAR(Table2[[#This Row],[date]])</f>
        <v>2020</v>
      </c>
      <c r="E1084" s="30">
        <v>11971</v>
      </c>
      <c r="F1084" s="30">
        <v>2.933333333333346</v>
      </c>
      <c r="G1084" s="30">
        <v>8.9888199999999934</v>
      </c>
      <c r="H1084" s="30">
        <v>2.840277777777791</v>
      </c>
      <c r="I1084" s="30">
        <v>1.727222222222222</v>
      </c>
      <c r="J1084" s="30">
        <v>8.1521899999999938</v>
      </c>
      <c r="K1084" s="30">
        <f>Table2[[#This Row],[km]]/Table2[[#This Row],[steps]]*1000*3.28084</f>
        <v>2.4635268740121941</v>
      </c>
      <c r="L1084" s="31">
        <f>IF(Table2[[#This Row],[km_walking]]&gt;3,Table2[[#This Row],[km_walking]]/Table2[[#This Row],[hours_walking]],"")</f>
        <v>4.7198269540044997</v>
      </c>
      <c r="M1084" s="30">
        <f t="shared" si="85"/>
        <v>1</v>
      </c>
      <c r="N1084" s="30">
        <f t="shared" si="81"/>
        <v>0</v>
      </c>
      <c r="O1084" s="30">
        <f t="shared" si="83"/>
        <v>0</v>
      </c>
      <c r="P1084" s="30">
        <f>IFERROR(IF(Table2[[#This Row],[break]]=0,0,P1083+1),1)</f>
        <v>0</v>
      </c>
      <c r="Q1084" s="30">
        <f t="shared" si="82"/>
        <v>0</v>
      </c>
      <c r="R1084" s="30" t="str">
        <f>TEXT(Table2[[#This Row],[date]],"dd-mmm-yyyy")</f>
        <v>18-Dec-2020</v>
      </c>
    </row>
    <row r="1085" spans="1:18" x14ac:dyDescent="0.25">
      <c r="A1085" s="27">
        <v>44184</v>
      </c>
      <c r="B1085" s="6" t="str">
        <f t="shared" si="84"/>
        <v>19 Sat</v>
      </c>
      <c r="C1085" s="6" t="str">
        <f>TEXT(Table2[[#This Row],[date]],"mmm")</f>
        <v>Dec</v>
      </c>
      <c r="D1085" s="30">
        <f>YEAR(Table2[[#This Row],[date]])</f>
        <v>2020</v>
      </c>
      <c r="E1085" s="30">
        <v>12753</v>
      </c>
      <c r="F1085" s="30">
        <v>2.9494444444444832</v>
      </c>
      <c r="G1085" s="30">
        <v>10.064745999999991</v>
      </c>
      <c r="H1085" s="30">
        <v>2.9494444444444858</v>
      </c>
      <c r="I1085" s="30">
        <v>2.0480555555555591</v>
      </c>
      <c r="J1085" s="30">
        <v>9.6597859999999915</v>
      </c>
      <c r="K1085" s="30">
        <f>Table2[[#This Row],[km]]/Table2[[#This Row],[steps]]*1000*3.28084</f>
        <v>2.5892590972037923</v>
      </c>
      <c r="L1085" s="31">
        <f>IF(Table2[[#This Row],[km_walking]]&gt;3,Table2[[#This Row],[km_walking]]/Table2[[#This Row],[hours_walking]],"")</f>
        <v>4.7165644378136324</v>
      </c>
      <c r="M1085" s="30">
        <f t="shared" si="85"/>
        <v>1</v>
      </c>
      <c r="N1085" s="30">
        <f t="shared" si="81"/>
        <v>0</v>
      </c>
      <c r="O1085" s="30">
        <f t="shared" si="83"/>
        <v>0</v>
      </c>
      <c r="P1085" s="30">
        <f>IFERROR(IF(Table2[[#This Row],[break]]=0,0,P1084+1),1)</f>
        <v>0</v>
      </c>
      <c r="Q1085" s="30">
        <f t="shared" si="82"/>
        <v>0</v>
      </c>
      <c r="R1085" s="30" t="str">
        <f>TEXT(Table2[[#This Row],[date]],"dd-mmm-yyyy")</f>
        <v>19-Dec-2020</v>
      </c>
    </row>
    <row r="1086" spans="1:18" x14ac:dyDescent="0.25">
      <c r="A1086" s="27">
        <v>44185</v>
      </c>
      <c r="B1086" s="6" t="str">
        <f t="shared" si="84"/>
        <v>20 Sun</v>
      </c>
      <c r="C1086" s="6" t="str">
        <f>TEXT(Table2[[#This Row],[date]],"mmm")</f>
        <v>Dec</v>
      </c>
      <c r="D1086" s="30">
        <f>YEAR(Table2[[#This Row],[date]])</f>
        <v>2020</v>
      </c>
      <c r="E1086" s="30">
        <v>11920</v>
      </c>
      <c r="F1086" s="30">
        <v>3.394444444444443</v>
      </c>
      <c r="G1086" s="30">
        <v>8.8097799999999999</v>
      </c>
      <c r="H1086" s="30">
        <v>3.394444444444443</v>
      </c>
      <c r="I1086" s="30">
        <v>1.5791666666666659</v>
      </c>
      <c r="J1086" s="30">
        <v>7.2467899999999998</v>
      </c>
      <c r="K1086" s="30">
        <f>Table2[[#This Row],[km]]/Table2[[#This Row],[steps]]*1000*3.28084</f>
        <v>2.4247884744295303</v>
      </c>
      <c r="L1086" s="31">
        <f>IF(Table2[[#This Row],[km_walking]]&gt;3,Table2[[#This Row],[km_walking]]/Table2[[#This Row],[hours_walking]],"")</f>
        <v>4.5889963060686032</v>
      </c>
      <c r="M1086" s="30">
        <f t="shared" si="85"/>
        <v>1</v>
      </c>
      <c r="N1086" s="30">
        <f t="shared" si="81"/>
        <v>0</v>
      </c>
      <c r="O1086" s="30">
        <f t="shared" si="83"/>
        <v>0</v>
      </c>
      <c r="P1086" s="30">
        <f>IFERROR(IF(Table2[[#This Row],[break]]=0,0,P1085+1),1)</f>
        <v>0</v>
      </c>
      <c r="Q1086" s="30">
        <f t="shared" si="82"/>
        <v>0</v>
      </c>
      <c r="R1086" s="30" t="str">
        <f>TEXT(Table2[[#This Row],[date]],"dd-mmm-yyyy")</f>
        <v>20-Dec-2020</v>
      </c>
    </row>
    <row r="1087" spans="1:18" x14ac:dyDescent="0.25">
      <c r="A1087" s="27">
        <v>44186</v>
      </c>
      <c r="B1087" s="6" t="str">
        <f t="shared" si="84"/>
        <v>21 Mon</v>
      </c>
      <c r="C1087" s="6" t="str">
        <f>TEXT(Table2[[#This Row],[date]],"mmm")</f>
        <v>Dec</v>
      </c>
      <c r="D1087" s="30">
        <f>YEAR(Table2[[#This Row],[date]])</f>
        <v>2020</v>
      </c>
      <c r="E1087" s="30">
        <v>11023</v>
      </c>
      <c r="F1087" s="30">
        <v>2.4905555555555559</v>
      </c>
      <c r="G1087" s="30">
        <v>8.4720299999999984</v>
      </c>
      <c r="H1087" s="30">
        <v>2.4905555555555559</v>
      </c>
      <c r="I1087" s="30">
        <v>1.671388888888889</v>
      </c>
      <c r="J1087" s="30">
        <v>7.7603499999999999</v>
      </c>
      <c r="K1087" s="30">
        <f>Table2[[#This Row],[km]]/Table2[[#This Row],[steps]]*1000*3.28084</f>
        <v>2.5215798698357972</v>
      </c>
      <c r="L1087" s="31">
        <f>IF(Table2[[#This Row],[km_walking]]&gt;3,Table2[[#This Row],[km_walking]]/Table2[[#This Row],[hours_walking]],"")</f>
        <v>4.6430546784111675</v>
      </c>
      <c r="M1087" s="30">
        <f t="shared" si="85"/>
        <v>1</v>
      </c>
      <c r="N1087" s="30">
        <f t="shared" si="81"/>
        <v>0</v>
      </c>
      <c r="O1087" s="30">
        <f t="shared" si="83"/>
        <v>0</v>
      </c>
      <c r="P1087" s="30">
        <f>IFERROR(IF(Table2[[#This Row],[break]]=0,0,P1086+1),1)</f>
        <v>0</v>
      </c>
      <c r="Q1087" s="30">
        <f t="shared" si="82"/>
        <v>0</v>
      </c>
      <c r="R1087" s="30" t="str">
        <f>TEXT(Table2[[#This Row],[date]],"dd-mmm-yyyy")</f>
        <v>21-Dec-2020</v>
      </c>
    </row>
    <row r="1088" spans="1:18" x14ac:dyDescent="0.25">
      <c r="A1088" s="27">
        <v>44187</v>
      </c>
      <c r="B1088" s="6" t="str">
        <f t="shared" si="84"/>
        <v>22 Tue</v>
      </c>
      <c r="C1088" s="6" t="str">
        <f>TEXT(Table2[[#This Row],[date]],"mmm")</f>
        <v>Dec</v>
      </c>
      <c r="D1088" s="30">
        <f>YEAR(Table2[[#This Row],[date]])</f>
        <v>2020</v>
      </c>
      <c r="E1088" s="30">
        <v>10527</v>
      </c>
      <c r="F1088" s="30">
        <v>2.1952777777777839</v>
      </c>
      <c r="G1088" s="30">
        <v>8.0305299999999971</v>
      </c>
      <c r="H1088" s="30">
        <v>2.1952777777777839</v>
      </c>
      <c r="I1088" s="30">
        <v>1.469444444444445</v>
      </c>
      <c r="J1088" s="30">
        <v>7.0330499999999967</v>
      </c>
      <c r="K1088" s="30">
        <f>Table2[[#This Row],[km]]/Table2[[#This Row],[steps]]*1000*3.28084</f>
        <v>2.5027913028593134</v>
      </c>
      <c r="L1088" s="31">
        <f>IF(Table2[[#This Row],[km_walking]]&gt;3,Table2[[#This Row],[km_walking]]/Table2[[#This Row],[hours_walking]],"")</f>
        <v>4.7861965973534932</v>
      </c>
      <c r="M1088" s="30">
        <f t="shared" si="85"/>
        <v>1</v>
      </c>
      <c r="N1088" s="30">
        <f t="shared" si="81"/>
        <v>0</v>
      </c>
      <c r="O1088" s="30">
        <f t="shared" si="83"/>
        <v>0</v>
      </c>
      <c r="P1088" s="30">
        <f>IFERROR(IF(Table2[[#This Row],[break]]=0,0,P1087+1),1)</f>
        <v>0</v>
      </c>
      <c r="Q1088" s="30">
        <f t="shared" si="82"/>
        <v>0</v>
      </c>
      <c r="R1088" s="30" t="str">
        <f>TEXT(Table2[[#This Row],[date]],"dd-mmm-yyyy")</f>
        <v>22-Dec-2020</v>
      </c>
    </row>
    <row r="1089" spans="1:18" x14ac:dyDescent="0.25">
      <c r="A1089" s="27">
        <v>44188</v>
      </c>
      <c r="B1089" s="6" t="str">
        <f t="shared" si="84"/>
        <v>23 Wed</v>
      </c>
      <c r="C1089" s="6" t="str">
        <f>TEXT(Table2[[#This Row],[date]],"mmm")</f>
        <v>Dec</v>
      </c>
      <c r="D1089" s="30">
        <f>YEAR(Table2[[#This Row],[date]])</f>
        <v>2020</v>
      </c>
      <c r="E1089" s="30">
        <v>14593</v>
      </c>
      <c r="F1089" s="30">
        <v>3.3055555555555731</v>
      </c>
      <c r="G1089" s="30">
        <v>11.15341999999999</v>
      </c>
      <c r="H1089" s="30">
        <v>3.3055555555555731</v>
      </c>
      <c r="I1089" s="30">
        <v>2.2311111111111099</v>
      </c>
      <c r="J1089" s="30">
        <v>10.55443</v>
      </c>
      <c r="K1089" s="30">
        <f>Table2[[#This Row],[km]]/Table2[[#This Row],[steps]]*1000*3.28084</f>
        <v>2.5075437862536809</v>
      </c>
      <c r="L1089" s="31">
        <f>IF(Table2[[#This Row],[km_walking]]&gt;3,Table2[[#This Row],[km_walking]]/Table2[[#This Row],[hours_walking]],"")</f>
        <v>4.7305712151394443</v>
      </c>
      <c r="M1089" s="30">
        <f t="shared" si="85"/>
        <v>1</v>
      </c>
      <c r="N1089" s="30">
        <f t="shared" si="81"/>
        <v>0</v>
      </c>
      <c r="O1089" s="30">
        <f t="shared" si="83"/>
        <v>0</v>
      </c>
      <c r="P1089" s="30">
        <f>IFERROR(IF(Table2[[#This Row],[break]]=0,0,P1088+1),1)</f>
        <v>0</v>
      </c>
      <c r="Q1089" s="30">
        <f t="shared" si="82"/>
        <v>0</v>
      </c>
      <c r="R1089" s="30" t="str">
        <f>TEXT(Table2[[#This Row],[date]],"dd-mmm-yyyy")</f>
        <v>23-Dec-2020</v>
      </c>
    </row>
    <row r="1090" spans="1:18" x14ac:dyDescent="0.25">
      <c r="A1090" s="27">
        <v>44189</v>
      </c>
      <c r="B1090" s="6" t="str">
        <f t="shared" si="84"/>
        <v>24 Thu</v>
      </c>
      <c r="C1090" s="6" t="str">
        <f>TEXT(Table2[[#This Row],[date]],"mmm")</f>
        <v>Dec</v>
      </c>
      <c r="D1090" s="30">
        <f>YEAR(Table2[[#This Row],[date]])</f>
        <v>2020</v>
      </c>
      <c r="E1090" s="30">
        <v>8658</v>
      </c>
      <c r="F1090" s="30">
        <v>2.9333333333333398</v>
      </c>
      <c r="G1090" s="30">
        <v>6.3993599999999988</v>
      </c>
      <c r="H1090" s="30">
        <v>2.9333333333333398</v>
      </c>
      <c r="I1090" s="30">
        <v>1.121666666666667</v>
      </c>
      <c r="J1090" s="30">
        <v>5.0028599999999983</v>
      </c>
      <c r="K1090" s="30">
        <f>Table2[[#This Row],[km]]/Table2[[#This Row],[steps]]*1000*3.28084</f>
        <v>2.4249568332640328</v>
      </c>
      <c r="L1090" s="31">
        <f>IF(Table2[[#This Row],[km_walking]]&gt;3,Table2[[#This Row],[km_walking]]/Table2[[#This Row],[hours_walking]],"")</f>
        <v>4.4602020802377389</v>
      </c>
      <c r="M1090" s="30">
        <f t="shared" si="85"/>
        <v>0</v>
      </c>
      <c r="N1090" s="30">
        <f t="shared" si="81"/>
        <v>0</v>
      </c>
      <c r="O1090" s="30">
        <f t="shared" si="83"/>
        <v>0</v>
      </c>
      <c r="P1090" s="30">
        <f>IFERROR(IF(Table2[[#This Row],[break]]=0,0,P1089+1),1)</f>
        <v>0</v>
      </c>
      <c r="Q1090" s="30">
        <f t="shared" si="82"/>
        <v>0</v>
      </c>
      <c r="R1090" s="30" t="str">
        <f>TEXT(Table2[[#This Row],[date]],"dd-mmm-yyyy")</f>
        <v>24-Dec-2020</v>
      </c>
    </row>
    <row r="1091" spans="1:18" x14ac:dyDescent="0.25">
      <c r="A1091" s="27">
        <v>44190</v>
      </c>
      <c r="B1091" s="6" t="str">
        <f t="shared" si="84"/>
        <v>25 Fri</v>
      </c>
      <c r="C1091" s="6" t="str">
        <f>TEXT(Table2[[#This Row],[date]],"mmm")</f>
        <v>Dec</v>
      </c>
      <c r="D1091" s="30">
        <f>YEAR(Table2[[#This Row],[date]])</f>
        <v>2020</v>
      </c>
      <c r="E1091" s="30">
        <v>10978</v>
      </c>
      <c r="F1091" s="30">
        <v>2.5755555555555709</v>
      </c>
      <c r="G1091" s="30">
        <v>8.6349269999999994</v>
      </c>
      <c r="H1091" s="30">
        <v>2.5755555555555709</v>
      </c>
      <c r="I1091" s="30">
        <v>1.5130555555555549</v>
      </c>
      <c r="J1091" s="30">
        <v>7.7454170000000007</v>
      </c>
      <c r="K1091" s="30">
        <f>Table2[[#This Row],[km]]/Table2[[#This Row],[steps]]*1000*3.28084</f>
        <v>2.5805988248023315</v>
      </c>
      <c r="L1091" s="31">
        <f>IF(Table2[[#This Row],[km_walking]]&gt;3,Table2[[#This Row],[km_walking]]/Table2[[#This Row],[hours_walking]],"")</f>
        <v>5.1190565816045552</v>
      </c>
      <c r="M1091" s="30">
        <f t="shared" si="85"/>
        <v>1</v>
      </c>
      <c r="N1091" s="30">
        <f t="shared" si="81"/>
        <v>0</v>
      </c>
      <c r="O1091" s="30">
        <f t="shared" si="83"/>
        <v>0</v>
      </c>
      <c r="P1091" s="30">
        <f>IFERROR(IF(Table2[[#This Row],[break]]=0,0,P1090+1),1)</f>
        <v>0</v>
      </c>
      <c r="Q1091" s="30">
        <f t="shared" si="82"/>
        <v>1</v>
      </c>
      <c r="R1091" s="30" t="str">
        <f>TEXT(Table2[[#This Row],[date]],"dd-mmm-yyyy")</f>
        <v>25-Dec-2020</v>
      </c>
    </row>
    <row r="1092" spans="1:18" x14ac:dyDescent="0.25">
      <c r="A1092" s="27">
        <v>44191</v>
      </c>
      <c r="B1092" s="6" t="str">
        <f t="shared" si="84"/>
        <v>26 Sat</v>
      </c>
      <c r="C1092" s="6" t="str">
        <f>TEXT(Table2[[#This Row],[date]],"mmm")</f>
        <v>Dec</v>
      </c>
      <c r="D1092" s="30">
        <f>YEAR(Table2[[#This Row],[date]])</f>
        <v>2020</v>
      </c>
      <c r="E1092" s="30">
        <v>14999</v>
      </c>
      <c r="F1092" s="30">
        <v>3.6216666666666808</v>
      </c>
      <c r="G1092" s="30">
        <v>11.16845</v>
      </c>
      <c r="H1092" s="30">
        <v>3.6216666666666808</v>
      </c>
      <c r="I1092" s="30">
        <v>1.9452777777777781</v>
      </c>
      <c r="J1092" s="30">
        <v>9.0279399999999992</v>
      </c>
      <c r="K1092" s="30">
        <f>Table2[[#This Row],[km]]/Table2[[#This Row],[steps]]*1000*3.28084</f>
        <v>2.4429560302686846</v>
      </c>
      <c r="L1092" s="31">
        <f>IF(Table2[[#This Row],[km_walking]]&gt;3,Table2[[#This Row],[km_walking]]/Table2[[#This Row],[hours_walking]],"")</f>
        <v>4.6409515921747806</v>
      </c>
      <c r="M1092" s="30">
        <f t="shared" si="85"/>
        <v>1</v>
      </c>
      <c r="N1092" s="30">
        <f t="shared" si="81"/>
        <v>0</v>
      </c>
      <c r="O1092" s="30">
        <f t="shared" si="83"/>
        <v>0</v>
      </c>
      <c r="P1092" s="30">
        <f>IFERROR(IF(Table2[[#This Row],[break]]=0,0,P1091+1),1)</f>
        <v>0</v>
      </c>
      <c r="Q1092" s="30">
        <f t="shared" si="82"/>
        <v>0</v>
      </c>
      <c r="R1092" s="30" t="str">
        <f>TEXT(Table2[[#This Row],[date]],"dd-mmm-yyyy")</f>
        <v>26-Dec-2020</v>
      </c>
    </row>
    <row r="1093" spans="1:18" x14ac:dyDescent="0.25">
      <c r="A1093" s="27">
        <v>44192</v>
      </c>
      <c r="B1093" s="6" t="str">
        <f t="shared" si="84"/>
        <v>27 Sun</v>
      </c>
      <c r="C1093" s="6" t="str">
        <f>TEXT(Table2[[#This Row],[date]],"mmm")</f>
        <v>Dec</v>
      </c>
      <c r="D1093" s="30">
        <f>YEAR(Table2[[#This Row],[date]])</f>
        <v>2020</v>
      </c>
      <c r="E1093" s="30">
        <v>11358</v>
      </c>
      <c r="F1093" s="30">
        <v>2.4180555555555729</v>
      </c>
      <c r="G1093" s="30">
        <v>8.6405400000000014</v>
      </c>
      <c r="H1093" s="30">
        <v>2.4180555555555729</v>
      </c>
      <c r="I1093" s="30">
        <v>1.585277777777778</v>
      </c>
      <c r="J1093" s="30">
        <v>7.482700000000003</v>
      </c>
      <c r="K1093" s="30">
        <f>Table2[[#This Row],[km]]/Table2[[#This Row],[steps]]*1000*3.28084</f>
        <v>2.4958821318541999</v>
      </c>
      <c r="L1093" s="31">
        <f>IF(Table2[[#This Row],[km_walking]]&gt;3,Table2[[#This Row],[km_walking]]/Table2[[#This Row],[hours_walking]],"")</f>
        <v>4.7201191519186976</v>
      </c>
      <c r="M1093" s="30">
        <f t="shared" si="85"/>
        <v>1</v>
      </c>
      <c r="N1093" s="30">
        <f t="shared" si="81"/>
        <v>0</v>
      </c>
      <c r="O1093" s="30">
        <f t="shared" si="83"/>
        <v>0</v>
      </c>
      <c r="P1093" s="30">
        <f>IFERROR(IF(Table2[[#This Row],[break]]=0,0,P1092+1),1)</f>
        <v>0</v>
      </c>
      <c r="Q1093" s="30">
        <f t="shared" si="82"/>
        <v>0</v>
      </c>
      <c r="R1093" s="30" t="str">
        <f>TEXT(Table2[[#This Row],[date]],"dd-mmm-yyyy")</f>
        <v>27-Dec-2020</v>
      </c>
    </row>
    <row r="1094" spans="1:18" x14ac:dyDescent="0.25">
      <c r="A1094" s="27">
        <v>44193</v>
      </c>
      <c r="B1094" s="6" t="str">
        <f t="shared" si="84"/>
        <v>28 Mon</v>
      </c>
      <c r="C1094" s="6" t="str">
        <f>TEXT(Table2[[#This Row],[date]],"mmm")</f>
        <v>Dec</v>
      </c>
      <c r="D1094" s="30">
        <f>YEAR(Table2[[#This Row],[date]])</f>
        <v>2020</v>
      </c>
      <c r="E1094" s="30">
        <v>12502</v>
      </c>
      <c r="F1094" s="30">
        <v>2.7711111111111402</v>
      </c>
      <c r="G1094" s="30">
        <v>9.4186900000000033</v>
      </c>
      <c r="H1094" s="30">
        <v>2.7711111111111402</v>
      </c>
      <c r="I1094" s="30">
        <v>1.885555555555555</v>
      </c>
      <c r="J1094" s="30">
        <v>8.8450400000000062</v>
      </c>
      <c r="K1094" s="30">
        <f>Table2[[#This Row],[km]]/Table2[[#This Row],[steps]]*1000*3.28084</f>
        <v>2.4717017196928501</v>
      </c>
      <c r="L1094" s="31">
        <f>IF(Table2[[#This Row],[km_walking]]&gt;3,Table2[[#This Row],[km_walking]]/Table2[[#This Row],[hours_walking]],"")</f>
        <v>4.6909463759575774</v>
      </c>
      <c r="M1094" s="30">
        <f t="shared" si="85"/>
        <v>1</v>
      </c>
      <c r="N1094" s="30">
        <f t="shared" si="81"/>
        <v>0</v>
      </c>
      <c r="O1094" s="30">
        <f>IF(E1094&lt;3000,1,0)</f>
        <v>0</v>
      </c>
      <c r="P1094" s="30">
        <f>IFERROR(IF(Table2[[#This Row],[break]]=0,0,P1093+1),1)</f>
        <v>0</v>
      </c>
      <c r="Q1094" s="30">
        <f t="shared" si="82"/>
        <v>0</v>
      </c>
      <c r="R1094" s="30" t="str">
        <f>TEXT(Table2[[#This Row],[date]],"dd-mmm-yyyy")</f>
        <v>28-Dec-2020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Story</vt:lpstr>
      <vt:lpstr>Summary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Anand S</dc:creator>
  <cp:lastModifiedBy>Anand S</cp:lastModifiedBy>
  <cp:lastPrinted>2020-12-29T09:28:57Z</cp:lastPrinted>
  <dcterms:created xsi:type="dcterms:W3CDTF">2020-12-29T04:32:28Z</dcterms:created>
  <dcterms:modified xsi:type="dcterms:W3CDTF">2020-12-30T10:49:08Z</dcterms:modified>
</cp:coreProperties>
</file>